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Minh\Dropbox\PQHKH 2020\Ke hoach su dung dat nam 2021\Cac quan huyen gui 23 10 2020\"/>
    </mc:Choice>
  </mc:AlternateContent>
  <bookViews>
    <workbookView xWindow="0" yWindow="0" windowWidth="20490" windowHeight="7755" firstSheet="2" activeTab="4"/>
  </bookViews>
  <sheets>
    <sheet name="Sheet1" sheetId="2" state="hidden" r:id="rId1"/>
    <sheet name="foxz" sheetId="23" state="veryHidden" r:id=""/>
    <sheet name="Bieu So Lieu" sheetId="8" r:id="rId2"/>
    <sheet name="Bieu 1A" sheetId="20" r:id="rId3"/>
    <sheet name="Bieu 1B" sheetId="21" r:id="rId4"/>
    <sheet name="Bieu 2" sheetId="19" r:id="rId5"/>
    <sheet name="Sheet2" sheetId="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3" hidden="1">'Bieu 1A'!$K$1:$K$957</definedName>
    <definedName name="_xlnm._FilterDatabase" localSheetId="4" hidden="1">'Bieu 1B'!$C$1:$C$363</definedName>
    <definedName name="_xlnm._FilterDatabase" localSheetId="5" hidden="1">'Bieu 2'!$C$1:$C$415</definedName>
    <definedName name="_xlnm._FilterDatabase" localSheetId="2" hidden="1">'Bieu So Lieu'!$A$1:$AL$220</definedName>
    <definedName name="_xlnm.Print_Area" localSheetId="3">'Bieu 1A'!$C$1:$L$933</definedName>
    <definedName name="_xlnm.Print_Area" localSheetId="4">'Bieu 1B'!$C$1:$L$336</definedName>
    <definedName name="_xlnm.Print_Area" localSheetId="5">'Bieu 2'!$C$1:$L$399</definedName>
    <definedName name="_xlnm.Print_Area" localSheetId="2">'Bieu So Lieu'!$A$1:$H$190</definedName>
    <definedName name="_xlnm.Print_Area" localSheetId="0">Sheet1!$A$1:$E$35</definedName>
    <definedName name="_xlnm.Print_Titles" localSheetId="3">'Bieu 1A'!$6:$7</definedName>
    <definedName name="_xlnm.Print_Titles" localSheetId="4">'Bieu 1B'!$7:$8</definedName>
    <definedName name="_xlnm.Print_Titles" localSheetId="5">'Bieu 2'!$7:$8</definedName>
    <definedName name="_xlnm.Print_Titles" localSheetId="2">'Bieu So Lieu'!$8:$9</definedName>
    <definedName name="Xã_...">#REF!</definedName>
  </definedNames>
  <calcPr calcId="152511"/>
</workbook>
</file>

<file path=xl/calcChain.xml><?xml version="1.0" encoding="utf-8"?>
<calcChain xmlns="http://schemas.openxmlformats.org/spreadsheetml/2006/main">
  <c r="I12" i="19" l="1"/>
  <c r="I25" i="20"/>
  <c r="G23" i="20"/>
  <c r="G22" i="20"/>
  <c r="I20" i="20"/>
  <c r="I135" i="19" l="1"/>
  <c r="I228" i="19"/>
  <c r="G390" i="19"/>
  <c r="I88" i="21" l="1"/>
  <c r="I124" i="21"/>
  <c r="G124" i="21"/>
  <c r="I173" i="21" l="1"/>
  <c r="I203" i="21"/>
  <c r="N214" i="21"/>
  <c r="N226" i="21"/>
  <c r="C187" i="8"/>
  <c r="C181" i="8"/>
  <c r="I852" i="20" l="1"/>
  <c r="I829" i="20"/>
  <c r="I291" i="19" l="1"/>
  <c r="I209" i="21" l="1"/>
  <c r="G209" i="21"/>
  <c r="I208" i="21"/>
  <c r="I207" i="21"/>
  <c r="I206" i="21"/>
  <c r="I613" i="20"/>
  <c r="I612" i="20"/>
  <c r="I611" i="20"/>
  <c r="I610" i="20"/>
  <c r="I609" i="20"/>
  <c r="I608" i="20"/>
  <c r="I607" i="20"/>
  <c r="I606" i="20"/>
  <c r="I605" i="20"/>
  <c r="I604" i="20"/>
  <c r="I603" i="20"/>
  <c r="I602" i="20"/>
  <c r="I601" i="20"/>
  <c r="I600" i="20"/>
  <c r="I599" i="20"/>
  <c r="I598" i="20"/>
  <c r="I597" i="20"/>
  <c r="I596" i="20"/>
  <c r="I595" i="20"/>
  <c r="I594" i="20"/>
  <c r="I593" i="20"/>
  <c r="I592" i="20"/>
  <c r="I591" i="20"/>
  <c r="I590" i="20"/>
  <c r="I589" i="20"/>
  <c r="I205" i="21"/>
  <c r="I204" i="21"/>
  <c r="C120" i="8"/>
  <c r="H244" i="19"/>
  <c r="G244" i="19"/>
  <c r="I244" i="19" s="1"/>
  <c r="I581" i="20"/>
  <c r="I580" i="20"/>
  <c r="I579" i="20"/>
  <c r="I578" i="20"/>
  <c r="H578" i="20"/>
  <c r="I569" i="20"/>
  <c r="H566" i="20"/>
  <c r="H563" i="20"/>
  <c r="H562" i="20"/>
  <c r="H561" i="20"/>
  <c r="H560" i="20"/>
  <c r="C108" i="8" l="1"/>
  <c r="I182" i="21"/>
  <c r="C182" i="21"/>
  <c r="C215" i="19" l="1"/>
  <c r="C211" i="19"/>
  <c r="C212" i="19" s="1"/>
  <c r="C213" i="19" s="1"/>
  <c r="C214" i="19" s="1"/>
  <c r="I181" i="21"/>
  <c r="I180" i="21"/>
  <c r="I179" i="21"/>
  <c r="I178" i="21"/>
  <c r="I177" i="21"/>
  <c r="I176" i="21"/>
  <c r="I175" i="21"/>
  <c r="I174" i="21"/>
  <c r="C174" i="21"/>
  <c r="C175" i="21" s="1"/>
  <c r="C176" i="21" s="1"/>
  <c r="C177" i="21" s="1"/>
  <c r="C178" i="21" s="1"/>
  <c r="C179" i="21" s="1"/>
  <c r="C180" i="21" s="1"/>
  <c r="C181" i="21" s="1"/>
  <c r="H93" i="8"/>
  <c r="G93" i="8"/>
  <c r="F93" i="8"/>
  <c r="E93" i="8"/>
  <c r="D93" i="8"/>
  <c r="C93" i="8"/>
  <c r="C90" i="8"/>
  <c r="C81" i="8"/>
  <c r="H81" i="8"/>
  <c r="G81" i="8"/>
  <c r="F81" i="8"/>
  <c r="E81" i="8"/>
  <c r="D81" i="8"/>
  <c r="I135" i="21" l="1"/>
  <c r="I134" i="21"/>
  <c r="G134" i="21"/>
  <c r="I130" i="21"/>
  <c r="I129" i="21"/>
  <c r="H129" i="21"/>
  <c r="I128" i="21"/>
  <c r="H128" i="21"/>
  <c r="I127" i="21"/>
  <c r="H127" i="21"/>
  <c r="G125" i="21"/>
  <c r="I125" i="21" s="1"/>
  <c r="I286" i="20"/>
  <c r="I285" i="20"/>
  <c r="H285" i="20"/>
  <c r="I284" i="20"/>
  <c r="I283" i="20"/>
  <c r="I282" i="20"/>
  <c r="I281" i="20"/>
  <c r="I280" i="20"/>
  <c r="I279" i="20"/>
  <c r="I277" i="20"/>
  <c r="I276" i="20"/>
  <c r="I275" i="20"/>
  <c r="I274" i="20"/>
  <c r="I273" i="20"/>
  <c r="H273" i="20" s="1"/>
  <c r="H272" i="20"/>
  <c r="G272" i="20"/>
  <c r="I272" i="20" s="1"/>
  <c r="I271" i="20"/>
  <c r="I270" i="20"/>
  <c r="I269" i="20"/>
  <c r="I268" i="20"/>
  <c r="I267" i="20"/>
  <c r="I266" i="20"/>
  <c r="I261" i="20"/>
  <c r="K242" i="20"/>
  <c r="I242" i="20"/>
  <c r="I236" i="20"/>
  <c r="G235" i="20"/>
  <c r="H56" i="8"/>
  <c r="G56" i="8"/>
  <c r="D56" i="8"/>
  <c r="C56" i="8"/>
  <c r="G229" i="20"/>
  <c r="C26" i="8"/>
  <c r="C14" i="8"/>
  <c r="I98" i="21"/>
  <c r="G97" i="21"/>
  <c r="I97" i="21" s="1"/>
  <c r="I96" i="21"/>
  <c r="I95" i="21"/>
  <c r="I94" i="21"/>
  <c r="I93" i="21"/>
  <c r="I92" i="21"/>
  <c r="I91" i="21"/>
  <c r="I90" i="21"/>
  <c r="I89" i="21"/>
  <c r="I217" i="20"/>
  <c r="C217" i="20" s="1"/>
  <c r="I215" i="20"/>
  <c r="I211" i="20"/>
  <c r="C86" i="19"/>
  <c r="C85" i="19"/>
  <c r="C84" i="19"/>
  <c r="C83" i="19"/>
  <c r="C82" i="19"/>
  <c r="C81" i="19"/>
  <c r="C80" i="19"/>
  <c r="C79" i="19"/>
  <c r="C78" i="19"/>
  <c r="C77" i="19"/>
  <c r="C76" i="19"/>
  <c r="C75" i="19"/>
  <c r="C74" i="19"/>
  <c r="C73" i="19"/>
  <c r="C72" i="19"/>
  <c r="C71" i="19"/>
  <c r="C70" i="19"/>
  <c r="C69" i="19"/>
  <c r="C68" i="19"/>
  <c r="C67" i="19"/>
  <c r="C66" i="19"/>
  <c r="C65" i="19"/>
  <c r="C64" i="19"/>
  <c r="C63" i="19"/>
  <c r="I203" i="20"/>
  <c r="I202" i="20"/>
  <c r="I201" i="20"/>
  <c r="I200" i="20"/>
  <c r="I199" i="20"/>
  <c r="I198" i="20"/>
  <c r="I197" i="20"/>
  <c r="I196" i="20"/>
  <c r="I195" i="20"/>
  <c r="I194" i="20"/>
  <c r="I193" i="20"/>
  <c r="I192" i="20"/>
  <c r="I191" i="20"/>
  <c r="I190" i="20"/>
  <c r="I189" i="20"/>
  <c r="I188" i="20"/>
  <c r="H179" i="20"/>
  <c r="H173" i="20"/>
  <c r="I116" i="20" l="1"/>
  <c r="H26" i="8" l="1"/>
  <c r="G26" i="8"/>
  <c r="E26" i="8"/>
  <c r="D26" i="8"/>
  <c r="D27" i="8"/>
  <c r="H27" i="8"/>
  <c r="G27" i="8"/>
  <c r="F27" i="8"/>
  <c r="E27" i="8"/>
  <c r="C27" i="8"/>
  <c r="H51" i="20"/>
  <c r="I43" i="20"/>
  <c r="I42" i="20"/>
  <c r="I41" i="20"/>
  <c r="I40" i="20"/>
  <c r="H19" i="8"/>
  <c r="G19" i="8"/>
  <c r="E19" i="8"/>
  <c r="F19" i="8"/>
  <c r="D19" i="8"/>
  <c r="C19" i="8"/>
  <c r="C215" i="20" l="1"/>
  <c r="C213" i="20"/>
  <c r="C212" i="20"/>
  <c r="C207" i="20"/>
  <c r="C184" i="20"/>
  <c r="C180" i="20"/>
  <c r="C177" i="20"/>
  <c r="C170" i="20"/>
  <c r="C166" i="20"/>
  <c r="C162" i="20"/>
  <c r="C158" i="20"/>
  <c r="C154" i="20"/>
  <c r="C150" i="20"/>
  <c r="C204" i="20"/>
  <c r="C193" i="20"/>
  <c r="C185" i="20"/>
  <c r="C174" i="20"/>
  <c r="C163" i="20"/>
  <c r="C151" i="20"/>
  <c r="C211" i="20"/>
  <c r="C206" i="20"/>
  <c r="C203" i="20"/>
  <c r="C201" i="20"/>
  <c r="C196" i="20"/>
  <c r="C194" i="20"/>
  <c r="C192" i="20"/>
  <c r="C190" i="20"/>
  <c r="C188" i="20"/>
  <c r="C183" i="20"/>
  <c r="C176" i="20"/>
  <c r="C173" i="20"/>
  <c r="C169" i="20"/>
  <c r="C165" i="20"/>
  <c r="C161" i="20"/>
  <c r="C157" i="20"/>
  <c r="C153" i="20"/>
  <c r="C149" i="20"/>
  <c r="C208" i="20"/>
  <c r="C200" i="20"/>
  <c r="C191" i="20"/>
  <c r="C181" i="20"/>
  <c r="C171" i="20"/>
  <c r="C159" i="20"/>
  <c r="C209" i="20"/>
  <c r="C205" i="20"/>
  <c r="C198" i="20"/>
  <c r="C187" i="20"/>
  <c r="C182" i="20"/>
  <c r="C179" i="20"/>
  <c r="C175" i="20"/>
  <c r="C172" i="20"/>
  <c r="C168" i="20"/>
  <c r="C164" i="20"/>
  <c r="C160" i="20"/>
  <c r="C156" i="20"/>
  <c r="C152" i="20"/>
  <c r="C148" i="20"/>
  <c r="C202" i="20"/>
  <c r="C195" i="20"/>
  <c r="C189" i="20"/>
  <c r="C178" i="20"/>
  <c r="C167" i="20"/>
  <c r="C155" i="20"/>
  <c r="C199" i="20"/>
  <c r="C197" i="20"/>
  <c r="P306" i="19"/>
  <c r="T306" i="19"/>
  <c r="I134" i="19" l="1"/>
  <c r="I133" i="19"/>
  <c r="I132" i="19"/>
  <c r="I131" i="19"/>
  <c r="I127" i="19"/>
  <c r="C42" i="8" l="1"/>
  <c r="H42" i="8"/>
  <c r="G42" i="8"/>
  <c r="F42" i="8"/>
  <c r="E42" i="8"/>
  <c r="D42" i="8"/>
  <c r="C44" i="8"/>
  <c r="C41" i="8"/>
  <c r="C30" i="8"/>
  <c r="M341" i="21" l="1"/>
  <c r="M340" i="21"/>
  <c r="N339" i="21"/>
  <c r="N338" i="21"/>
  <c r="N334" i="21"/>
  <c r="N333" i="21"/>
  <c r="N332" i="21"/>
  <c r="N331" i="21"/>
  <c r="N330" i="21"/>
  <c r="N329" i="21"/>
  <c r="N328" i="21"/>
  <c r="N327" i="21"/>
  <c r="N324" i="21"/>
  <c r="N308" i="21"/>
  <c r="N307" i="21"/>
  <c r="N306" i="21"/>
  <c r="N305" i="21"/>
  <c r="N304" i="21"/>
  <c r="N299" i="21"/>
  <c r="N298" i="21"/>
  <c r="N297" i="21"/>
  <c r="N295" i="21"/>
  <c r="N294" i="21"/>
  <c r="N293" i="21"/>
  <c r="N292" i="21"/>
  <c r="N243" i="21"/>
  <c r="N232" i="21"/>
  <c r="N230" i="21"/>
  <c r="N223" i="21"/>
  <c r="N220" i="21"/>
  <c r="N219" i="21"/>
  <c r="N218" i="21"/>
  <c r="N217" i="21"/>
  <c r="N216" i="21"/>
  <c r="N215" i="21"/>
  <c r="N199" i="21"/>
  <c r="N187" i="21"/>
  <c r="N181" i="21"/>
  <c r="N180" i="21"/>
  <c r="N179" i="21"/>
  <c r="N176" i="21"/>
  <c r="N174" i="21"/>
  <c r="N161" i="21"/>
  <c r="N160" i="21"/>
  <c r="N159" i="21"/>
  <c r="N158" i="21"/>
  <c r="N107" i="21"/>
  <c r="N106" i="21"/>
  <c r="N101" i="21"/>
  <c r="N96" i="21"/>
  <c r="N91" i="21"/>
  <c r="N54" i="21"/>
  <c r="N53" i="21"/>
  <c r="J933" i="20"/>
  <c r="L933" i="20"/>
  <c r="L932" i="20"/>
  <c r="N341" i="21" l="1"/>
  <c r="L346" i="21" s="1"/>
  <c r="N340" i="21"/>
  <c r="L345" i="21" s="1"/>
  <c r="C242" i="8"/>
  <c r="B242" i="8"/>
  <c r="H115" i="8" l="1"/>
  <c r="G115" i="8"/>
  <c r="D115" i="8"/>
  <c r="C115" i="8"/>
  <c r="M399" i="19" l="1"/>
  <c r="N399" i="19"/>
  <c r="H24" i="8" l="1"/>
  <c r="G24" i="8"/>
  <c r="D24" i="8"/>
  <c r="C24" i="8"/>
  <c r="H138" i="8"/>
  <c r="G138" i="8"/>
  <c r="C138" i="8"/>
  <c r="H120" i="8"/>
  <c r="G120" i="8"/>
  <c r="D120" i="8"/>
  <c r="G114" i="8"/>
  <c r="H90" i="8"/>
  <c r="G90" i="8"/>
  <c r="D90" i="8"/>
  <c r="G30" i="8"/>
  <c r="D30" i="8"/>
  <c r="Q341" i="21"/>
  <c r="Q340" i="21"/>
  <c r="G205" i="8" s="1"/>
  <c r="R299" i="21"/>
  <c r="R298" i="21"/>
  <c r="R297" i="21"/>
  <c r="R295" i="21"/>
  <c r="R294" i="21"/>
  <c r="R293" i="21"/>
  <c r="R292" i="21"/>
  <c r="R165" i="21"/>
  <c r="R58" i="21"/>
  <c r="R12" i="21"/>
  <c r="H85" i="8"/>
  <c r="G85" i="8"/>
  <c r="D85" i="8"/>
  <c r="C85" i="8"/>
  <c r="H67" i="8"/>
  <c r="G67" i="8"/>
  <c r="F67" i="8"/>
  <c r="C67" i="8"/>
  <c r="Y12" i="21"/>
  <c r="H114" i="8" l="1"/>
  <c r="C114" i="8"/>
  <c r="D114" i="8"/>
  <c r="H30" i="8"/>
  <c r="R340" i="21"/>
  <c r="H205" i="8" s="1"/>
  <c r="R341" i="21"/>
  <c r="S398" i="19" l="1"/>
  <c r="O399" i="19"/>
  <c r="Q399" i="19"/>
  <c r="R399" i="19"/>
  <c r="O398" i="19"/>
  <c r="Q398" i="19"/>
  <c r="R398" i="19"/>
  <c r="T352" i="19"/>
  <c r="T353" i="19"/>
  <c r="T338" i="19"/>
  <c r="T390" i="19"/>
  <c r="T389" i="19"/>
  <c r="T377" i="19"/>
  <c r="T376" i="19"/>
  <c r="T375" i="19"/>
  <c r="T374" i="19"/>
  <c r="T373" i="19"/>
  <c r="T365" i="19"/>
  <c r="T364" i="19"/>
  <c r="T334" i="19"/>
  <c r="T333" i="19"/>
  <c r="T332" i="19"/>
  <c r="T331" i="19"/>
  <c r="T325" i="19"/>
  <c r="T312" i="19"/>
  <c r="T305" i="19"/>
  <c r="T304" i="19"/>
  <c r="T303" i="19"/>
  <c r="T302" i="19"/>
  <c r="T301" i="19"/>
  <c r="T298" i="19"/>
  <c r="T286" i="19"/>
  <c r="T285" i="19"/>
  <c r="T276" i="19"/>
  <c r="T272" i="19"/>
  <c r="T259" i="19"/>
  <c r="T258" i="19"/>
  <c r="T257" i="19"/>
  <c r="T256" i="19"/>
  <c r="T250" i="19"/>
  <c r="T246" i="19"/>
  <c r="T245" i="19"/>
  <c r="T237" i="19"/>
  <c r="T235" i="19"/>
  <c r="T234" i="19"/>
  <c r="T233" i="19"/>
  <c r="T232" i="19"/>
  <c r="T228" i="19"/>
  <c r="T222" i="19"/>
  <c r="T219" i="19"/>
  <c r="T208" i="19"/>
  <c r="T207" i="19"/>
  <c r="T199" i="19"/>
  <c r="T198" i="19"/>
  <c r="T197" i="19"/>
  <c r="T196" i="19"/>
  <c r="T195" i="19"/>
  <c r="T189" i="19"/>
  <c r="T174" i="19"/>
  <c r="T173" i="19"/>
  <c r="T172" i="19"/>
  <c r="T171" i="19"/>
  <c r="T170" i="19"/>
  <c r="T169" i="19"/>
  <c r="T168" i="19"/>
  <c r="T153" i="19"/>
  <c r="T152" i="19"/>
  <c r="T151" i="19"/>
  <c r="T150" i="19"/>
  <c r="T149" i="19"/>
  <c r="T148" i="19"/>
  <c r="T147" i="19"/>
  <c r="T146" i="19"/>
  <c r="T139" i="19"/>
  <c r="T128" i="19"/>
  <c r="T108" i="19"/>
  <c r="T107" i="19"/>
  <c r="T104" i="19"/>
  <c r="T63" i="19"/>
  <c r="T51" i="19"/>
  <c r="T50" i="19"/>
  <c r="T49" i="19"/>
  <c r="T48" i="19"/>
  <c r="T40" i="19"/>
  <c r="T39" i="19"/>
  <c r="T38" i="19"/>
  <c r="T12" i="19"/>
  <c r="H91" i="8" l="1"/>
  <c r="G91" i="8"/>
  <c r="F91" i="8"/>
  <c r="E91" i="8"/>
  <c r="D91" i="8"/>
  <c r="C91" i="8"/>
  <c r="P377" i="19" l="1"/>
  <c r="P376" i="19"/>
  <c r="P375" i="19"/>
  <c r="P155" i="19"/>
  <c r="U323" i="21"/>
  <c r="U322" i="21"/>
  <c r="U321" i="21"/>
  <c r="U320" i="21"/>
  <c r="U319" i="21"/>
  <c r="U235" i="21"/>
  <c r="U234" i="21"/>
  <c r="U233" i="21"/>
  <c r="U232" i="21"/>
  <c r="U231" i="21"/>
  <c r="U230" i="21"/>
  <c r="U117" i="21"/>
  <c r="H49" i="8" l="1"/>
  <c r="G49" i="8"/>
  <c r="F49" i="8"/>
  <c r="E49" i="8"/>
  <c r="D49" i="8"/>
  <c r="C49" i="8"/>
  <c r="E198" i="8" l="1"/>
  <c r="D141" i="8"/>
  <c r="H141" i="8"/>
  <c r="G141" i="8"/>
  <c r="F141" i="8"/>
  <c r="E141" i="8"/>
  <c r="C141" i="8"/>
  <c r="U207" i="21"/>
  <c r="C168" i="8" l="1"/>
  <c r="H57" i="8" l="1"/>
  <c r="G57" i="8"/>
  <c r="D57" i="8"/>
  <c r="C57" i="8"/>
  <c r="E132" i="8" l="1"/>
  <c r="C132" i="8"/>
  <c r="D132" i="8"/>
  <c r="E145" i="8" l="1"/>
  <c r="F145" i="8"/>
  <c r="F69" i="8"/>
  <c r="E69" i="8"/>
  <c r="D69" i="8"/>
  <c r="C69" i="8"/>
  <c r="C45" i="8"/>
  <c r="C12" i="8"/>
  <c r="C186" i="8"/>
  <c r="E186" i="8"/>
  <c r="E102" i="8"/>
  <c r="E36" i="8"/>
  <c r="E39" i="8"/>
  <c r="G39" i="8"/>
  <c r="C39" i="8"/>
  <c r="C36" i="8"/>
  <c r="P360" i="19"/>
  <c r="P355" i="19"/>
  <c r="P308" i="19"/>
  <c r="P224" i="19"/>
  <c r="P153" i="19"/>
  <c r="P121" i="19"/>
  <c r="P59" i="19"/>
  <c r="P44" i="19"/>
  <c r="P43" i="19"/>
  <c r="P33" i="19"/>
  <c r="T340" i="21" l="1"/>
  <c r="B238" i="8" s="1"/>
  <c r="U339" i="21"/>
  <c r="U338" i="21"/>
  <c r="U337" i="21"/>
  <c r="U336" i="21"/>
  <c r="U335" i="21"/>
  <c r="U334" i="21"/>
  <c r="U309" i="21"/>
  <c r="U300" i="21"/>
  <c r="U288" i="21"/>
  <c r="U287" i="21"/>
  <c r="U253" i="21"/>
  <c r="U243" i="21"/>
  <c r="U223" i="21"/>
  <c r="U211" i="21"/>
  <c r="U199" i="21"/>
  <c r="U195" i="21"/>
  <c r="U188" i="21"/>
  <c r="U182" i="21"/>
  <c r="U152" i="21"/>
  <c r="U149" i="21"/>
  <c r="U135" i="21"/>
  <c r="U121" i="21"/>
  <c r="U108" i="21"/>
  <c r="U100" i="21"/>
  <c r="U99" i="21"/>
  <c r="U98" i="21"/>
  <c r="U95" i="21"/>
  <c r="U89" i="21"/>
  <c r="U85" i="21"/>
  <c r="U63" i="21"/>
  <c r="U60" i="21"/>
  <c r="U54" i="21"/>
  <c r="G211" i="8" l="1"/>
  <c r="H171" i="8"/>
  <c r="G171" i="8"/>
  <c r="F171" i="8"/>
  <c r="E171" i="8"/>
  <c r="D171" i="8"/>
  <c r="C171" i="8"/>
  <c r="H168" i="8"/>
  <c r="G168" i="8"/>
  <c r="F168" i="8"/>
  <c r="E168" i="8"/>
  <c r="D168" i="8"/>
  <c r="H153" i="8"/>
  <c r="G153" i="8"/>
  <c r="D153" i="8"/>
  <c r="C153" i="8"/>
  <c r="H105" i="8"/>
  <c r="G105" i="8"/>
  <c r="E105" i="8"/>
  <c r="D105" i="8"/>
  <c r="C105" i="8"/>
  <c r="H66" i="8"/>
  <c r="G66" i="8"/>
  <c r="F66" i="8"/>
  <c r="E66" i="8"/>
  <c r="D66" i="8"/>
  <c r="C66" i="8"/>
  <c r="E67" i="8"/>
  <c r="D67" i="8"/>
  <c r="H45" i="8"/>
  <c r="G45" i="8"/>
  <c r="F45" i="8"/>
  <c r="E45" i="8"/>
  <c r="D45" i="8"/>
  <c r="H36" i="8"/>
  <c r="G36" i="8"/>
  <c r="F36" i="8"/>
  <c r="D36" i="8"/>
  <c r="H39" i="8"/>
  <c r="F39" i="8"/>
  <c r="D39" i="8"/>
  <c r="D12" i="8"/>
  <c r="C15" i="8"/>
  <c r="C25" i="8"/>
  <c r="C23" i="8"/>
  <c r="D13" i="8"/>
  <c r="C13" i="8"/>
  <c r="U24" i="21"/>
  <c r="U23" i="21"/>
  <c r="D15" i="8"/>
  <c r="U22" i="21"/>
  <c r="P34" i="19" l="1"/>
  <c r="T34" i="19"/>
  <c r="G15" i="8"/>
  <c r="P14" i="19"/>
  <c r="H12" i="8"/>
  <c r="G12" i="8"/>
  <c r="H15" i="8"/>
  <c r="H156" i="8"/>
  <c r="G156" i="8"/>
  <c r="F156" i="8"/>
  <c r="E156" i="8"/>
  <c r="D156" i="8"/>
  <c r="C156" i="8"/>
  <c r="H150" i="8"/>
  <c r="G150" i="8"/>
  <c r="D150" i="8"/>
  <c r="C150" i="8"/>
  <c r="H132" i="8"/>
  <c r="G132" i="8"/>
  <c r="F132" i="8"/>
  <c r="H102" i="8"/>
  <c r="G102" i="8"/>
  <c r="F102" i="8"/>
  <c r="D102" i="8"/>
  <c r="C102" i="8"/>
  <c r="P398" i="19" l="1"/>
  <c r="P399" i="19"/>
  <c r="H31" i="8"/>
  <c r="G31" i="8"/>
  <c r="D31" i="8"/>
  <c r="C31" i="8"/>
  <c r="C17" i="8" l="1"/>
  <c r="H212" i="8" l="1"/>
  <c r="G212" i="8"/>
  <c r="E225" i="8" l="1"/>
  <c r="G225" i="8"/>
  <c r="C225" i="8"/>
  <c r="D225" i="8"/>
  <c r="F225" i="8"/>
  <c r="H225" i="8"/>
  <c r="E226" i="8"/>
  <c r="G226" i="8"/>
  <c r="C226" i="8"/>
  <c r="F226" i="8"/>
  <c r="H226" i="8"/>
  <c r="D226" i="8"/>
  <c r="F138" i="8"/>
  <c r="E138" i="8"/>
  <c r="D138" i="8"/>
  <c r="E224" i="8"/>
  <c r="G224" i="8"/>
  <c r="C224" i="8"/>
  <c r="D224" i="8"/>
  <c r="F224" i="8"/>
  <c r="H224" i="8"/>
  <c r="G227" i="8" l="1"/>
  <c r="E227" i="8"/>
  <c r="C227" i="8"/>
  <c r="D227" i="8"/>
  <c r="H227" i="8"/>
  <c r="F227" i="8"/>
  <c r="C233" i="8" l="1"/>
  <c r="C237" i="8" s="1"/>
  <c r="D233" i="8"/>
  <c r="E233" i="8"/>
  <c r="B233" i="8"/>
  <c r="U340" i="21" l="1"/>
  <c r="C238" i="8" s="1"/>
  <c r="I65" i="8"/>
  <c r="I29" i="8"/>
  <c r="C29" i="8"/>
  <c r="C196" i="8"/>
  <c r="H99" i="8"/>
  <c r="G99" i="8"/>
  <c r="D99" i="8"/>
  <c r="C99" i="8"/>
  <c r="C63" i="8"/>
  <c r="D63" i="8"/>
  <c r="I185" i="8"/>
  <c r="I173" i="8"/>
  <c r="I167" i="8"/>
  <c r="I161" i="8"/>
  <c r="I155" i="8"/>
  <c r="I149" i="8"/>
  <c r="I143" i="8"/>
  <c r="I137" i="8"/>
  <c r="I131" i="8"/>
  <c r="I125" i="8"/>
  <c r="I119" i="8"/>
  <c r="I113" i="8"/>
  <c r="I101" i="8"/>
  <c r="F25" i="8"/>
  <c r="E25" i="8"/>
  <c r="H13" i="8"/>
  <c r="G13" i="8"/>
  <c r="T244" i="19"/>
  <c r="G229" i="8" l="1"/>
  <c r="C122" i="8"/>
  <c r="F18" i="8"/>
  <c r="H96" i="8"/>
  <c r="G96" i="8"/>
  <c r="D96" i="8"/>
  <c r="D95" i="8"/>
  <c r="C96" i="8"/>
  <c r="H95" i="8"/>
  <c r="G95" i="8"/>
  <c r="C95" i="8"/>
  <c r="I95" i="8"/>
  <c r="I89" i="8"/>
  <c r="I83" i="8"/>
  <c r="I41" i="8"/>
  <c r="I23" i="8"/>
  <c r="I17" i="8"/>
  <c r="I11" i="8"/>
  <c r="C185" i="8"/>
  <c r="C173" i="8"/>
  <c r="J173" i="8" s="1"/>
  <c r="K173" i="8" s="1"/>
  <c r="C167" i="8"/>
  <c r="C161" i="8"/>
  <c r="C155" i="8"/>
  <c r="C149" i="8"/>
  <c r="C144" i="8"/>
  <c r="C143" i="8"/>
  <c r="C137" i="8"/>
  <c r="C131" i="8"/>
  <c r="C126" i="8"/>
  <c r="C125" i="8"/>
  <c r="C113" i="8"/>
  <c r="C101" i="8"/>
  <c r="C89" i="8"/>
  <c r="C84" i="8"/>
  <c r="C83" i="8"/>
  <c r="H84" i="8"/>
  <c r="G84" i="8"/>
  <c r="D84" i="8"/>
  <c r="C78" i="8"/>
  <c r="C65" i="8"/>
  <c r="J65" i="8" s="1"/>
  <c r="C48" i="8"/>
  <c r="H18" i="8"/>
  <c r="G18" i="8"/>
  <c r="F17" i="8"/>
  <c r="E18" i="8"/>
  <c r="E17" i="8"/>
  <c r="C18" i="8"/>
  <c r="J18" i="8" s="1"/>
  <c r="K18" i="8" s="1"/>
  <c r="G107" i="8"/>
  <c r="H107" i="8"/>
  <c r="C140" i="8"/>
  <c r="J212" i="8" l="1"/>
  <c r="J95" i="8"/>
  <c r="K95" i="8" s="1"/>
  <c r="J89" i="8"/>
  <c r="K89" i="8" s="1"/>
  <c r="J125" i="8"/>
  <c r="K125" i="8" s="1"/>
  <c r="J137" i="8"/>
  <c r="K137" i="8" s="1"/>
  <c r="J149" i="8"/>
  <c r="K149" i="8" s="1"/>
  <c r="J161" i="8"/>
  <c r="K161" i="8" s="1"/>
  <c r="K65" i="8"/>
  <c r="J23" i="8"/>
  <c r="K23" i="8" s="1"/>
  <c r="J185" i="8"/>
  <c r="K185" i="8" s="1"/>
  <c r="J17" i="8"/>
  <c r="K17" i="8" s="1"/>
  <c r="J29" i="8"/>
  <c r="K29" i="8" s="1"/>
  <c r="J41" i="8"/>
  <c r="K41" i="8" s="1"/>
  <c r="J131" i="8"/>
  <c r="K131" i="8" s="1"/>
  <c r="J143" i="8"/>
  <c r="K143" i="8" s="1"/>
  <c r="J155" i="8"/>
  <c r="K155" i="8" s="1"/>
  <c r="J167" i="8"/>
  <c r="K167" i="8" s="1"/>
  <c r="J83" i="8"/>
  <c r="K83" i="8" s="1"/>
  <c r="J101" i="8"/>
  <c r="K101" i="8" s="1"/>
  <c r="J113" i="8"/>
  <c r="K113" i="8" s="1"/>
  <c r="H38" i="8"/>
  <c r="G38" i="8"/>
  <c r="D38" i="8"/>
  <c r="C38" i="8"/>
  <c r="I35" i="8" l="1"/>
  <c r="C35" i="8"/>
  <c r="J35" i="8" s="1"/>
  <c r="D35" i="8"/>
  <c r="G35" i="8"/>
  <c r="H35" i="8"/>
  <c r="K35" i="8" l="1"/>
  <c r="G149" i="8"/>
  <c r="H149" i="8"/>
  <c r="D149" i="8"/>
  <c r="F23" i="8"/>
  <c r="E23" i="8"/>
  <c r="D23" i="8"/>
  <c r="C11" i="8"/>
  <c r="E21" i="8"/>
  <c r="D17" i="8"/>
  <c r="H44" i="8"/>
  <c r="D44" i="8"/>
  <c r="G44" i="8"/>
  <c r="H69" i="8"/>
  <c r="G69" i="8"/>
  <c r="J11" i="8" l="1"/>
  <c r="K11" i="8" s="1"/>
  <c r="L11" i="8"/>
  <c r="H63" i="8"/>
  <c r="G63" i="8"/>
  <c r="F63" i="8"/>
  <c r="E63" i="8"/>
  <c r="H62" i="8"/>
  <c r="G62" i="8"/>
  <c r="D62" i="8"/>
  <c r="C62" i="8"/>
  <c r="K933" i="20" l="1"/>
  <c r="H933" i="20"/>
  <c r="C60" i="8"/>
  <c r="I59" i="8"/>
  <c r="C59" i="8"/>
  <c r="J59" i="8" l="1"/>
  <c r="K59" i="8" s="1"/>
  <c r="I77" i="8"/>
  <c r="C77" i="8"/>
  <c r="J77" i="8" s="1"/>
  <c r="K77" i="8" l="1"/>
  <c r="I53" i="8" l="1"/>
  <c r="C53" i="8"/>
  <c r="J53" i="8" s="1"/>
  <c r="K53" i="8" l="1"/>
  <c r="G17" i="8"/>
  <c r="H17" i="8"/>
  <c r="H186" i="8"/>
  <c r="G186" i="8"/>
  <c r="F186" i="8"/>
  <c r="D186" i="8"/>
  <c r="D185" i="8"/>
  <c r="C51" i="8"/>
  <c r="J90" i="8"/>
  <c r="K90" i="8" s="1"/>
  <c r="D170" i="8"/>
  <c r="H170" i="8"/>
  <c r="G170" i="8"/>
  <c r="I47" i="8" l="1"/>
  <c r="C47" i="8"/>
  <c r="D47" i="8"/>
  <c r="C170" i="8"/>
  <c r="J47" i="8" l="1"/>
  <c r="K47" i="8" s="1"/>
  <c r="C183" i="8" l="1"/>
  <c r="C182" i="8"/>
  <c r="H182" i="8"/>
  <c r="G182" i="8"/>
  <c r="D182" i="8"/>
  <c r="E194" i="8" l="1"/>
  <c r="E191" i="8"/>
  <c r="H211" i="8"/>
  <c r="C180" i="8"/>
  <c r="D180" i="8"/>
  <c r="G180" i="8"/>
  <c r="H180" i="8"/>
  <c r="H179" i="8"/>
  <c r="G179" i="8"/>
  <c r="C129" i="8"/>
  <c r="C179" i="8" l="1"/>
  <c r="J179" i="8" s="1"/>
  <c r="G933" i="20"/>
  <c r="D179" i="8"/>
  <c r="I179" i="8"/>
  <c r="H134" i="8"/>
  <c r="G134" i="8"/>
  <c r="D134" i="8"/>
  <c r="C134" i="8"/>
  <c r="T129" i="19"/>
  <c r="C191" i="8" l="1"/>
  <c r="C194" i="8"/>
  <c r="I933" i="20"/>
  <c r="K179" i="8"/>
  <c r="T127" i="19"/>
  <c r="C198" i="8"/>
  <c r="I198" i="8" s="1"/>
  <c r="C71" i="8"/>
  <c r="I71" i="8"/>
  <c r="H23" i="8"/>
  <c r="G23" i="8"/>
  <c r="H33" i="8"/>
  <c r="G33" i="8"/>
  <c r="D33" i="8"/>
  <c r="C33" i="8"/>
  <c r="D164" i="8"/>
  <c r="H164" i="8"/>
  <c r="G164" i="8"/>
  <c r="C164" i="8"/>
  <c r="T398" i="19" l="1"/>
  <c r="G191" i="8"/>
  <c r="J71" i="8"/>
  <c r="K71" i="8" s="1"/>
  <c r="G108" i="8"/>
  <c r="H110" i="8"/>
  <c r="G110" i="8"/>
  <c r="D110" i="8"/>
  <c r="C110" i="8"/>
  <c r="K212" i="8" l="1"/>
  <c r="H229" i="8"/>
  <c r="I107" i="8"/>
  <c r="C107" i="8"/>
  <c r="D107" i="8"/>
  <c r="J107" i="8" l="1"/>
  <c r="K107" i="8" s="1"/>
  <c r="C206" i="8" l="1"/>
  <c r="C151" i="8"/>
  <c r="J150" i="8" s="1"/>
  <c r="K150" i="8" s="1"/>
  <c r="C133" i="8"/>
  <c r="J132" i="8" s="1"/>
  <c r="K132" i="8" s="1"/>
  <c r="C109" i="8"/>
  <c r="J108" i="8" s="1"/>
  <c r="K108" i="8" s="1"/>
  <c r="F194" i="8"/>
  <c r="J66" i="8"/>
  <c r="K66" i="8" s="1"/>
  <c r="J48" i="8"/>
  <c r="K48" i="8" s="1"/>
  <c r="H60" i="8"/>
  <c r="G60" i="8"/>
  <c r="F60" i="8"/>
  <c r="E60" i="8"/>
  <c r="F48" i="8" l="1"/>
  <c r="E48" i="8"/>
  <c r="F43" i="8"/>
  <c r="E43" i="8"/>
  <c r="F21" i="8"/>
  <c r="F144" i="8"/>
  <c r="F142" i="8" s="1"/>
  <c r="F121" i="8"/>
  <c r="E121" i="8"/>
  <c r="C121" i="8"/>
  <c r="C50" i="8" l="1"/>
  <c r="H68" i="8" l="1"/>
  <c r="G68" i="8"/>
  <c r="D68" i="8"/>
  <c r="C68" i="8"/>
  <c r="E187" i="8"/>
  <c r="D187" i="8"/>
  <c r="J186" i="8"/>
  <c r="K186" i="8" s="1"/>
  <c r="H187" i="8"/>
  <c r="G187" i="8"/>
  <c r="F187" i="8"/>
  <c r="E78" i="8" l="1"/>
  <c r="E189" i="8"/>
  <c r="C189" i="8"/>
  <c r="E183" i="8"/>
  <c r="E180" i="8"/>
  <c r="E163" i="8"/>
  <c r="C163" i="8"/>
  <c r="J162" i="8" s="1"/>
  <c r="K162" i="8" s="1"/>
  <c r="E159" i="8"/>
  <c r="C159" i="8"/>
  <c r="E157" i="8"/>
  <c r="C157" i="8"/>
  <c r="J156" i="8" s="1"/>
  <c r="K156" i="8" s="1"/>
  <c r="C145" i="8"/>
  <c r="J144" i="8" s="1"/>
  <c r="K144" i="8" s="1"/>
  <c r="E139" i="8"/>
  <c r="C139" i="8"/>
  <c r="J138" i="8" s="1"/>
  <c r="K138" i="8" s="1"/>
  <c r="E135" i="8"/>
  <c r="C135" i="8"/>
  <c r="E129" i="8"/>
  <c r="E127" i="8"/>
  <c r="C127" i="8"/>
  <c r="J126" i="8" s="1"/>
  <c r="K126" i="8" s="1"/>
  <c r="E126" i="8"/>
  <c r="J120" i="8"/>
  <c r="K120" i="8" s="1"/>
  <c r="E117" i="8"/>
  <c r="C117" i="8"/>
  <c r="E108" i="8"/>
  <c r="E103" i="8"/>
  <c r="C103" i="8"/>
  <c r="J102" i="8" s="1"/>
  <c r="K102" i="8" s="1"/>
  <c r="C79" i="8"/>
  <c r="J78" i="8" s="1"/>
  <c r="K78" i="8" s="1"/>
  <c r="E79" i="8"/>
  <c r="E51" i="8"/>
  <c r="C43" i="8"/>
  <c r="J42" i="8" s="1"/>
  <c r="K42" i="8" s="1"/>
  <c r="C37" i="8"/>
  <c r="J36" i="8" s="1"/>
  <c r="K36" i="8" s="1"/>
  <c r="D50" i="8"/>
  <c r="F51" i="8"/>
  <c r="J30" i="8"/>
  <c r="K30" i="8" s="1"/>
  <c r="C32" i="8"/>
  <c r="H32" i="8"/>
  <c r="G32" i="8"/>
  <c r="D51" i="8"/>
  <c r="H51" i="8" l="1"/>
  <c r="G51" i="8"/>
  <c r="H79" i="8"/>
  <c r="G79" i="8"/>
  <c r="F79" i="8"/>
  <c r="D79" i="8"/>
  <c r="H78" i="8"/>
  <c r="G78" i="8"/>
  <c r="F78" i="8"/>
  <c r="G77" i="8"/>
  <c r="D77" i="8" l="1"/>
  <c r="H77" i="8"/>
  <c r="D78" i="8"/>
  <c r="H155" i="8"/>
  <c r="G155" i="8"/>
  <c r="D155" i="8"/>
  <c r="H133" i="8"/>
  <c r="G133" i="8"/>
  <c r="D133" i="8"/>
  <c r="H127" i="8"/>
  <c r="G127" i="8"/>
  <c r="F127" i="8"/>
  <c r="D127" i="8"/>
  <c r="H157" i="8"/>
  <c r="G157" i="8"/>
  <c r="F157" i="8"/>
  <c r="D157" i="8"/>
  <c r="H98" i="8"/>
  <c r="D97" i="8"/>
  <c r="C97" i="8"/>
  <c r="J96" i="8" s="1"/>
  <c r="K96" i="8" s="1"/>
  <c r="H169" i="8"/>
  <c r="G169" i="8"/>
  <c r="F169" i="8"/>
  <c r="E169" i="8"/>
  <c r="D169" i="8"/>
  <c r="C169" i="8"/>
  <c r="J168" i="8" s="1"/>
  <c r="K168" i="8" s="1"/>
  <c r="H167" i="8"/>
  <c r="G167" i="8"/>
  <c r="D167" i="8"/>
  <c r="D98" i="8" l="1"/>
  <c r="C98" i="8"/>
  <c r="G98" i="8"/>
  <c r="H43" i="8"/>
  <c r="G43" i="8"/>
  <c r="D43" i="8"/>
  <c r="D37" i="8"/>
  <c r="J174" i="8"/>
  <c r="K174" i="8" s="1"/>
  <c r="C73" i="8" l="1"/>
  <c r="J72" i="8" s="1"/>
  <c r="K72" i="8" s="1"/>
  <c r="D73" i="8"/>
  <c r="H25" i="8"/>
  <c r="G25" i="8"/>
  <c r="D25" i="8"/>
  <c r="J24" i="8"/>
  <c r="K24" i="8" s="1"/>
  <c r="F115" i="8" l="1"/>
  <c r="E115" i="8"/>
  <c r="E112" i="8" s="1"/>
  <c r="J114" i="8"/>
  <c r="K114" i="8" s="1"/>
  <c r="H144" i="8" l="1"/>
  <c r="G144" i="8"/>
  <c r="E144" i="8"/>
  <c r="D144" i="8"/>
  <c r="D18" i="8"/>
  <c r="H139" i="8"/>
  <c r="G139" i="8"/>
  <c r="F139" i="8"/>
  <c r="D139" i="8"/>
  <c r="H126" i="8"/>
  <c r="G126" i="8"/>
  <c r="F126" i="8"/>
  <c r="D126" i="8"/>
  <c r="F180" i="8"/>
  <c r="D119" i="8"/>
  <c r="C119" i="8"/>
  <c r="C195" i="8" s="1"/>
  <c r="C201" i="8" l="1"/>
  <c r="C202" i="8" s="1"/>
  <c r="J119" i="8"/>
  <c r="K119" i="8" s="1"/>
  <c r="E118" i="8"/>
  <c r="H146" i="8" l="1"/>
  <c r="G146" i="8"/>
  <c r="D146" i="8"/>
  <c r="C146" i="8"/>
  <c r="H65" i="8" l="1"/>
  <c r="G65" i="8"/>
  <c r="D65" i="8"/>
  <c r="S340" i="21" l="1"/>
  <c r="H48" i="8" l="1"/>
  <c r="D48" i="8"/>
  <c r="G48" i="8"/>
  <c r="H135" i="8" l="1"/>
  <c r="H131" i="8"/>
  <c r="H128" i="8"/>
  <c r="H125" i="8"/>
  <c r="H117" i="8"/>
  <c r="H104" i="8"/>
  <c r="H92" i="8"/>
  <c r="H80" i="8"/>
  <c r="H21" i="8"/>
  <c r="H55" i="8"/>
  <c r="G163" i="8"/>
  <c r="G151" i="8"/>
  <c r="G145" i="8"/>
  <c r="J12" i="8"/>
  <c r="K12" i="8" s="1"/>
  <c r="J84" i="8"/>
  <c r="K84" i="8" s="1"/>
  <c r="C55" i="8"/>
  <c r="J54" i="8" s="1"/>
  <c r="K54" i="8" s="1"/>
  <c r="G103" i="8"/>
  <c r="G55" i="8"/>
  <c r="F108" i="8"/>
  <c r="D189" i="8"/>
  <c r="D188" i="8"/>
  <c r="F189" i="8"/>
  <c r="C21" i="8"/>
  <c r="D21" i="8"/>
  <c r="G21" i="8"/>
  <c r="D14" i="8"/>
  <c r="C10" i="8"/>
  <c r="E11" i="8"/>
  <c r="D11" i="8"/>
  <c r="AC11" i="8" s="1"/>
  <c r="H189" i="8"/>
  <c r="G189" i="8"/>
  <c r="H188" i="8"/>
  <c r="G188" i="8"/>
  <c r="C188" i="8"/>
  <c r="H185" i="8"/>
  <c r="G185" i="8"/>
  <c r="D183" i="8"/>
  <c r="H176" i="8"/>
  <c r="D176" i="8"/>
  <c r="G176" i="8"/>
  <c r="C176" i="8"/>
  <c r="H173" i="8"/>
  <c r="D173" i="8"/>
  <c r="G173" i="8"/>
  <c r="H163" i="8"/>
  <c r="F163" i="8"/>
  <c r="D163" i="8"/>
  <c r="H161" i="8"/>
  <c r="D161" i="8"/>
  <c r="G161" i="8"/>
  <c r="H159" i="8"/>
  <c r="F159" i="8"/>
  <c r="D159" i="8"/>
  <c r="G159" i="8"/>
  <c r="H158" i="8"/>
  <c r="D158" i="8"/>
  <c r="G158" i="8"/>
  <c r="C158" i="8"/>
  <c r="H152" i="8"/>
  <c r="D152" i="8"/>
  <c r="G152" i="8"/>
  <c r="C152" i="8"/>
  <c r="H151" i="8"/>
  <c r="D151" i="8"/>
  <c r="E151" i="8"/>
  <c r="H145" i="8"/>
  <c r="D145" i="8"/>
  <c r="D143" i="8"/>
  <c r="H143" i="8"/>
  <c r="G143" i="8"/>
  <c r="H140" i="8"/>
  <c r="D140" i="8"/>
  <c r="G140" i="8"/>
  <c r="E195" i="8" l="1"/>
  <c r="D172" i="8"/>
  <c r="E215" i="8"/>
  <c r="F215" i="8"/>
  <c r="E201" i="8"/>
  <c r="E202" i="8" s="1"/>
  <c r="F201" i="8"/>
  <c r="F202" i="8" s="1"/>
  <c r="F195" i="8"/>
  <c r="F135" i="8"/>
  <c r="D135" i="8"/>
  <c r="G135" i="8"/>
  <c r="F133" i="8"/>
  <c r="E133" i="8"/>
  <c r="D131" i="8"/>
  <c r="G131" i="8"/>
  <c r="F129" i="8"/>
  <c r="D129" i="8"/>
  <c r="D128" i="8"/>
  <c r="G128" i="8"/>
  <c r="C128" i="8"/>
  <c r="D125" i="8"/>
  <c r="G125" i="8"/>
  <c r="F117" i="8"/>
  <c r="F112" i="8" s="1"/>
  <c r="D117" i="8"/>
  <c r="G117" i="8"/>
  <c r="H116" i="8"/>
  <c r="D116" i="8"/>
  <c r="G116" i="8"/>
  <c r="C116" i="8"/>
  <c r="H113" i="8"/>
  <c r="D113" i="8"/>
  <c r="G113" i="8"/>
  <c r="D104" i="8"/>
  <c r="G104" i="8"/>
  <c r="C104" i="8"/>
  <c r="D103" i="8"/>
  <c r="H103" i="8"/>
  <c r="F103" i="8"/>
  <c r="H101" i="8"/>
  <c r="D101" i="8"/>
  <c r="G101" i="8"/>
  <c r="D94" i="8"/>
  <c r="E98" i="8"/>
  <c r="E97" i="8"/>
  <c r="G92" i="8"/>
  <c r="H89" i="8"/>
  <c r="D89" i="8"/>
  <c r="G89" i="8"/>
  <c r="H83" i="8"/>
  <c r="D83" i="8"/>
  <c r="G83" i="8"/>
  <c r="D80" i="8"/>
  <c r="G80" i="8"/>
  <c r="C80" i="8"/>
  <c r="D55" i="8"/>
  <c r="H41" i="8"/>
  <c r="D41" i="8"/>
  <c r="G41" i="8"/>
  <c r="D32" i="8"/>
  <c r="H29" i="8"/>
  <c r="G29" i="8"/>
  <c r="D29" i="8"/>
  <c r="E16" i="8"/>
  <c r="F14" i="8"/>
  <c r="E14" i="8"/>
  <c r="E199" i="8" l="1"/>
  <c r="F203" i="8"/>
  <c r="F209" i="8" s="1"/>
  <c r="E203" i="8"/>
  <c r="D22" i="8"/>
  <c r="D10" i="8"/>
  <c r="I358" i="21"/>
  <c r="H358" i="21"/>
  <c r="G358" i="21"/>
  <c r="I357" i="21"/>
  <c r="H357" i="21"/>
  <c r="G357" i="21"/>
  <c r="J180" i="8"/>
  <c r="K180" i="8" s="1"/>
  <c r="E109" i="8"/>
  <c r="W417" i="20"/>
  <c r="V417" i="20"/>
  <c r="U417" i="20"/>
  <c r="D196" i="8" l="1"/>
  <c r="D194" i="8"/>
  <c r="C222" i="8"/>
  <c r="F196" i="8"/>
  <c r="F222" i="8" s="1"/>
  <c r="D60" i="8"/>
  <c r="F37" i="8"/>
  <c r="E37" i="8"/>
  <c r="G121" i="8"/>
  <c r="E181" i="8"/>
  <c r="C61" i="8"/>
  <c r="E61" i="8"/>
  <c r="G97" i="8"/>
  <c r="H97" i="8"/>
  <c r="G73" i="8"/>
  <c r="H73" i="8"/>
  <c r="H119" i="8"/>
  <c r="G119" i="8"/>
  <c r="H61" i="8"/>
  <c r="E209" i="8"/>
  <c r="G137" i="8"/>
  <c r="D137" i="8"/>
  <c r="G109" i="8"/>
  <c r="G181" i="8"/>
  <c r="H137" i="8"/>
  <c r="H11" i="8"/>
  <c r="G11" i="8"/>
  <c r="G61" i="8"/>
  <c r="D121" i="8"/>
  <c r="D181" i="8"/>
  <c r="F181" i="8"/>
  <c r="H181" i="8"/>
  <c r="D108" i="8"/>
  <c r="F109" i="8"/>
  <c r="H109" i="8"/>
  <c r="D61" i="8"/>
  <c r="D109" i="8"/>
  <c r="G47" i="8"/>
  <c r="D53" i="8"/>
  <c r="G71" i="8"/>
  <c r="D71" i="8"/>
  <c r="G53" i="8"/>
  <c r="H53" i="8"/>
  <c r="H52" i="8" s="1"/>
  <c r="H59" i="8"/>
  <c r="G59" i="8"/>
  <c r="D59" i="8"/>
  <c r="AN417" i="20"/>
  <c r="AN414" i="20"/>
  <c r="G201" i="8" l="1"/>
  <c r="I205" i="8" s="1"/>
  <c r="G195" i="8"/>
  <c r="E34" i="8"/>
  <c r="E197" i="8"/>
  <c r="E217" i="8" s="1"/>
  <c r="E196" i="8"/>
  <c r="E206" i="8" s="1"/>
  <c r="C197" i="8"/>
  <c r="C217" i="8" s="1"/>
  <c r="J60" i="8"/>
  <c r="K60" i="8" s="1"/>
  <c r="D222" i="8"/>
  <c r="L195" i="8"/>
  <c r="G196" i="8"/>
  <c r="H194" i="8"/>
  <c r="H196" i="8"/>
  <c r="C215" i="8"/>
  <c r="F191" i="8"/>
  <c r="D215" i="8"/>
  <c r="D206" i="8"/>
  <c r="D201" i="8"/>
  <c r="D202" i="8" s="1"/>
  <c r="I196" i="8"/>
  <c r="D197" i="8"/>
  <c r="D217" i="8" s="1"/>
  <c r="H121" i="8"/>
  <c r="H37" i="8"/>
  <c r="G37" i="8"/>
  <c r="F206" i="8"/>
  <c r="D195" i="8"/>
  <c r="H108" i="8"/>
  <c r="F61" i="8"/>
  <c r="F197" i="8" s="1"/>
  <c r="H47" i="8"/>
  <c r="H71" i="8"/>
  <c r="G210" i="8" l="1"/>
  <c r="E222" i="8"/>
  <c r="H222" i="8"/>
  <c r="D191" i="8"/>
  <c r="I194" i="8"/>
  <c r="I200" i="8" s="1"/>
  <c r="G194" i="8"/>
  <c r="G202" i="8" s="1"/>
  <c r="F217" i="8"/>
  <c r="L197" i="8"/>
  <c r="H215" i="8"/>
  <c r="H206" i="8"/>
  <c r="D122" i="8"/>
  <c r="H50" i="8"/>
  <c r="G50" i="8"/>
  <c r="H201" i="8"/>
  <c r="J205" i="8" s="1"/>
  <c r="H197" i="8"/>
  <c r="H217" i="8" s="1"/>
  <c r="G197" i="8"/>
  <c r="G217" i="8" s="1"/>
  <c r="D198" i="8"/>
  <c r="F183" i="8"/>
  <c r="F199" i="8" s="1"/>
  <c r="F219" i="8" s="1"/>
  <c r="E219" i="8"/>
  <c r="F198" i="8"/>
  <c r="H129" i="8"/>
  <c r="H124" i="8" s="1"/>
  <c r="G129" i="8"/>
  <c r="H14" i="8"/>
  <c r="G14" i="8"/>
  <c r="G183" i="8"/>
  <c r="H183" i="8"/>
  <c r="H195" i="8"/>
  <c r="C92" i="8"/>
  <c r="D92" i="8"/>
  <c r="C74" i="8"/>
  <c r="D74" i="8"/>
  <c r="H74" i="8"/>
  <c r="H210" i="8" l="1"/>
  <c r="H202" i="8"/>
  <c r="C203" i="8"/>
  <c r="C209" i="8" s="1"/>
  <c r="G215" i="8"/>
  <c r="G222" i="8"/>
  <c r="G206" i="8"/>
  <c r="H122" i="8"/>
  <c r="H118" i="8" s="1"/>
  <c r="G122" i="8"/>
  <c r="E200" i="8"/>
  <c r="F200" i="8"/>
  <c r="C199" i="8"/>
  <c r="C219" i="8" s="1"/>
  <c r="D203" i="8"/>
  <c r="H191" i="8"/>
  <c r="H198" i="8"/>
  <c r="D199" i="8"/>
  <c r="D219" i="8" s="1"/>
  <c r="G198" i="8"/>
  <c r="G74" i="8"/>
  <c r="H203" i="8" l="1"/>
  <c r="L201" i="8" s="1"/>
  <c r="L199" i="8"/>
  <c r="L200" i="8" s="1"/>
  <c r="AC200" i="8" s="1"/>
  <c r="D200" i="8"/>
  <c r="D209" i="8"/>
  <c r="C200" i="8"/>
  <c r="H199" i="8"/>
  <c r="H219" i="8" s="1"/>
  <c r="G203" i="8"/>
  <c r="I201" i="8" s="1"/>
  <c r="G199" i="8"/>
  <c r="G219" i="8" s="1"/>
  <c r="G209" i="8" l="1"/>
  <c r="H209" i="8"/>
  <c r="H200" i="8"/>
  <c r="G200" i="8"/>
  <c r="H76" i="8"/>
  <c r="AF77" i="8"/>
  <c r="AG73" i="8"/>
  <c r="AF73" i="8"/>
  <c r="AI73" i="8"/>
  <c r="AL181" i="8"/>
  <c r="AD181" i="8"/>
  <c r="AI181" i="8"/>
  <c r="AG79" i="8"/>
  <c r="AF79" i="8"/>
  <c r="AD79" i="8"/>
  <c r="AC79" i="8"/>
  <c r="AI79" i="8"/>
  <c r="AH36" i="8"/>
  <c r="AF36" i="8"/>
  <c r="F34" i="8"/>
  <c r="AG126" i="8"/>
  <c r="AF126" i="8"/>
  <c r="F124" i="8"/>
  <c r="AH126" i="8"/>
  <c r="AG78" i="8"/>
  <c r="AF78" i="8"/>
  <c r="F76" i="8"/>
  <c r="AC78" i="8"/>
  <c r="L78" i="8"/>
  <c r="AC99" i="8"/>
  <c r="L99" i="8"/>
  <c r="AC27" i="8"/>
  <c r="AG27" i="8"/>
  <c r="AJ27" i="8"/>
  <c r="AJ33" i="8"/>
  <c r="AF33" i="8"/>
  <c r="AC33" i="8"/>
  <c r="AG117" i="8"/>
  <c r="AF117" i="8"/>
  <c r="AE117" i="8"/>
  <c r="AD117" i="8"/>
  <c r="AC117" i="8"/>
  <c r="AJ117" i="8"/>
  <c r="AG93" i="8"/>
  <c r="AE93" i="8"/>
  <c r="AC93" i="8"/>
  <c r="L93" i="8"/>
  <c r="AE51" i="8"/>
  <c r="AC51" i="8"/>
  <c r="L51" i="8"/>
  <c r="AG45" i="8"/>
  <c r="AF45" i="8"/>
  <c r="AE45" i="8"/>
  <c r="AD45" i="8"/>
  <c r="AC45" i="8"/>
  <c r="AJ45" i="8"/>
  <c r="AE159" i="8"/>
  <c r="AD159" i="8"/>
  <c r="AL157" i="8"/>
  <c r="AE156" i="8"/>
  <c r="AE147" i="8"/>
  <c r="AD147" i="8"/>
  <c r="AL145" i="8"/>
  <c r="AD145" i="8"/>
  <c r="AD141" i="8"/>
  <c r="AE135" i="8"/>
  <c r="AD135" i="8"/>
  <c r="AL133" i="8"/>
  <c r="AD133" i="8"/>
  <c r="F130" i="8"/>
  <c r="AD129" i="8"/>
  <c r="AL127" i="8"/>
  <c r="AD127" i="8"/>
  <c r="AE123" i="8"/>
  <c r="AD123" i="8"/>
  <c r="AL121" i="8"/>
  <c r="AD121" i="8"/>
  <c r="F118" i="8"/>
  <c r="AL115" i="8"/>
  <c r="AE105" i="8"/>
  <c r="AD105" i="8"/>
  <c r="AL103" i="8"/>
  <c r="AD103" i="8"/>
  <c r="F100" i="8"/>
  <c r="AE81" i="8"/>
  <c r="AD81" i="8"/>
  <c r="AL79" i="8"/>
  <c r="AE69" i="8"/>
  <c r="AL67" i="8"/>
  <c r="AD67" i="8"/>
  <c r="F64" i="8"/>
  <c r="AD66" i="8"/>
  <c r="AE63" i="8"/>
  <c r="AD63" i="8"/>
  <c r="AD186" i="8"/>
  <c r="AL187" i="8"/>
  <c r="AD187" i="8"/>
  <c r="AE189" i="8"/>
  <c r="AE48" i="8"/>
  <c r="F40" i="8"/>
  <c r="AD43" i="8"/>
  <c r="AL43" i="8"/>
  <c r="AE39" i="8"/>
  <c r="AD39" i="8"/>
  <c r="AL37" i="8"/>
  <c r="AD37" i="8"/>
  <c r="AE24" i="8"/>
  <c r="AD24" i="8"/>
  <c r="AE21" i="8"/>
  <c r="AD21" i="8"/>
  <c r="AE18" i="8"/>
  <c r="AD18" i="8"/>
  <c r="AD171" i="8"/>
  <c r="AC171" i="8"/>
  <c r="AJ171" i="8"/>
  <c r="D166" i="8"/>
  <c r="AE171" i="8"/>
  <c r="AE165" i="8"/>
  <c r="L189" i="8"/>
  <c r="AJ183" i="8"/>
  <c r="AJ165" i="8"/>
  <c r="AJ159" i="8"/>
  <c r="L147" i="8"/>
  <c r="AJ141" i="8"/>
  <c r="AJ135" i="8"/>
  <c r="AJ129" i="8"/>
  <c r="AJ123" i="8"/>
  <c r="L105" i="8"/>
  <c r="AJ87" i="8"/>
  <c r="AJ81" i="8"/>
  <c r="AJ69" i="8"/>
  <c r="L63" i="8"/>
  <c r="L57" i="8"/>
  <c r="AJ39" i="8"/>
  <c r="L21" i="8"/>
  <c r="E172" i="8"/>
  <c r="F172" i="8"/>
  <c r="E148" i="8"/>
  <c r="F148" i="8"/>
  <c r="E94" i="8"/>
  <c r="F94" i="8"/>
  <c r="E82" i="8"/>
  <c r="F82" i="8"/>
  <c r="E70" i="8"/>
  <c r="F70" i="8"/>
  <c r="E52" i="8"/>
  <c r="F52" i="8"/>
  <c r="E28" i="8"/>
  <c r="F28" i="8"/>
  <c r="AC189" i="8"/>
  <c r="AC183" i="8"/>
  <c r="AD165" i="8"/>
  <c r="AC165" i="8"/>
  <c r="AC159" i="8"/>
  <c r="AC147" i="8"/>
  <c r="AC141" i="8"/>
  <c r="AC135" i="8"/>
  <c r="AC123" i="8"/>
  <c r="AC105" i="8"/>
  <c r="AC39" i="8"/>
  <c r="AJ177" i="8"/>
  <c r="AJ176" i="8"/>
  <c r="L158" i="8"/>
  <c r="AJ153" i="8"/>
  <c r="L146" i="8"/>
  <c r="L140" i="8"/>
  <c r="L134" i="8"/>
  <c r="L128" i="8"/>
  <c r="L122" i="8"/>
  <c r="AJ116" i="8"/>
  <c r="L104" i="8"/>
  <c r="AJ98" i="8"/>
  <c r="L92" i="8"/>
  <c r="AJ80" i="8"/>
  <c r="L74" i="8"/>
  <c r="L68" i="8"/>
  <c r="L56" i="8"/>
  <c r="AJ50" i="8"/>
  <c r="L44" i="8"/>
  <c r="L32" i="8"/>
  <c r="L26" i="8"/>
  <c r="AH95" i="8"/>
  <c r="AG63" i="8"/>
  <c r="AF63" i="8"/>
  <c r="AG26" i="8"/>
  <c r="AF26" i="8"/>
  <c r="AC26" i="8"/>
  <c r="AI25" i="8"/>
  <c r="L24" i="8"/>
  <c r="AH23" i="8"/>
  <c r="L19" i="8"/>
  <c r="L17" i="8"/>
  <c r="AL13" i="8"/>
  <c r="AD13" i="8"/>
  <c r="AI13" i="8"/>
  <c r="AE12" i="8"/>
  <c r="AD12" i="8"/>
  <c r="AC12" i="8"/>
  <c r="L12" i="8"/>
  <c r="AD11" i="8"/>
  <c r="AI169" i="8"/>
  <c r="AF42" i="8"/>
  <c r="AG188" i="8"/>
  <c r="AG185" i="8"/>
  <c r="AG170" i="8"/>
  <c r="AG167" i="8"/>
  <c r="AG164" i="8"/>
  <c r="AG152" i="8"/>
  <c r="AG110" i="8"/>
  <c r="AG107" i="8"/>
  <c r="AG86" i="8"/>
  <c r="AG83" i="8"/>
  <c r="AG62" i="8"/>
  <c r="AG59" i="8"/>
  <c r="AG38" i="8"/>
  <c r="AG35" i="8"/>
  <c r="AG20" i="8"/>
  <c r="AG14" i="8"/>
  <c r="AF188" i="8"/>
  <c r="AF185" i="8"/>
  <c r="AF170" i="8"/>
  <c r="AF167" i="8"/>
  <c r="AF164" i="8"/>
  <c r="AF152" i="8"/>
  <c r="AF110" i="8"/>
  <c r="AF107" i="8"/>
  <c r="AF86" i="8"/>
  <c r="AF83" i="8"/>
  <c r="AF62" i="8"/>
  <c r="AF59" i="8"/>
  <c r="AF38" i="8"/>
  <c r="AF35" i="8"/>
  <c r="AF20" i="8"/>
  <c r="AF14" i="8"/>
  <c r="AE188" i="8"/>
  <c r="AE185" i="8"/>
  <c r="AE182" i="8"/>
  <c r="AE179" i="8"/>
  <c r="AE176" i="8"/>
  <c r="AE173" i="8"/>
  <c r="AE170" i="8"/>
  <c r="AE167" i="8"/>
  <c r="AE164" i="8"/>
  <c r="AE161" i="8"/>
  <c r="AE158" i="8"/>
  <c r="AE155" i="8"/>
  <c r="AE152" i="8"/>
  <c r="AE149" i="8"/>
  <c r="AE146" i="8"/>
  <c r="AE143" i="8"/>
  <c r="AE140" i="8"/>
  <c r="AE137" i="8"/>
  <c r="AE134" i="8"/>
  <c r="AE131" i="8"/>
  <c r="AE128" i="8"/>
  <c r="AE125" i="8"/>
  <c r="AE122" i="8"/>
  <c r="AE119" i="8"/>
  <c r="AE116" i="8"/>
  <c r="AE113" i="8"/>
  <c r="AE110" i="8"/>
  <c r="AE107" i="8"/>
  <c r="AE104" i="8"/>
  <c r="AE101" i="8"/>
  <c r="AE98" i="8"/>
  <c r="AE95" i="8"/>
  <c r="AE92" i="8"/>
  <c r="AE89" i="8"/>
  <c r="AE86" i="8"/>
  <c r="AE83" i="8"/>
  <c r="AE80" i="8"/>
  <c r="AE77" i="8"/>
  <c r="AE74" i="8"/>
  <c r="AE71" i="8"/>
  <c r="AE68" i="8"/>
  <c r="AE65" i="8"/>
  <c r="AE62" i="8"/>
  <c r="AE59" i="8"/>
  <c r="AE56" i="8"/>
  <c r="AE53" i="8"/>
  <c r="AE50" i="8"/>
  <c r="AE47" i="8"/>
  <c r="AE44" i="8"/>
  <c r="AE41" i="8"/>
  <c r="AE38" i="8"/>
  <c r="AE35" i="8"/>
  <c r="AE32" i="8"/>
  <c r="AE29" i="8"/>
  <c r="AE26" i="8"/>
  <c r="AE20" i="8"/>
  <c r="AE14" i="8"/>
  <c r="AD188" i="8"/>
  <c r="AD185" i="8"/>
  <c r="AD182" i="8"/>
  <c r="AD179" i="8"/>
  <c r="AD176" i="8"/>
  <c r="AD173" i="8"/>
  <c r="AD170" i="8"/>
  <c r="AD167" i="8"/>
  <c r="AD164" i="8"/>
  <c r="AD161" i="8"/>
  <c r="AD158" i="8"/>
  <c r="AD155" i="8"/>
  <c r="AD152" i="8"/>
  <c r="AD149" i="8"/>
  <c r="AD146" i="8"/>
  <c r="AD143" i="8"/>
  <c r="AD140" i="8"/>
  <c r="AD137" i="8"/>
  <c r="AD134" i="8"/>
  <c r="AD131" i="8"/>
  <c r="AD128" i="8"/>
  <c r="AD125" i="8"/>
  <c r="AD122" i="8"/>
  <c r="AD119" i="8"/>
  <c r="AD116" i="8"/>
  <c r="AD113" i="8"/>
  <c r="AD110" i="8"/>
  <c r="AD107" i="8"/>
  <c r="AD104" i="8"/>
  <c r="AD101" i="8"/>
  <c r="AD98" i="8"/>
  <c r="AD95" i="8"/>
  <c r="AD92" i="8"/>
  <c r="AD89" i="8"/>
  <c r="AD86" i="8"/>
  <c r="AD83" i="8"/>
  <c r="AD80" i="8"/>
  <c r="AD77" i="8"/>
  <c r="AD74" i="8"/>
  <c r="AD71" i="8"/>
  <c r="AD68" i="8"/>
  <c r="AD65" i="8"/>
  <c r="AD62" i="8"/>
  <c r="AD59" i="8"/>
  <c r="AD56" i="8"/>
  <c r="AD53" i="8"/>
  <c r="AD50" i="8"/>
  <c r="AD47" i="8"/>
  <c r="AD44" i="8"/>
  <c r="AD41" i="8"/>
  <c r="AD38" i="8"/>
  <c r="AD35" i="8"/>
  <c r="AD32" i="8"/>
  <c r="AD29" i="8"/>
  <c r="AD26" i="8"/>
  <c r="AD20" i="8"/>
  <c r="AD14" i="8"/>
  <c r="AC188" i="8"/>
  <c r="AC185" i="8"/>
  <c r="AC170" i="8"/>
  <c r="AC167" i="8"/>
  <c r="AC164" i="8"/>
  <c r="AC152" i="8"/>
  <c r="AC110" i="8"/>
  <c r="AC107" i="8"/>
  <c r="AC86" i="8"/>
  <c r="AC83" i="8"/>
  <c r="AC62" i="8"/>
  <c r="AC59" i="8"/>
  <c r="AC38" i="8"/>
  <c r="AC35" i="8"/>
  <c r="AC20" i="8"/>
  <c r="AC14" i="8"/>
  <c r="L188" i="8"/>
  <c r="L185" i="8"/>
  <c r="L170" i="8"/>
  <c r="L167" i="8"/>
  <c r="L164" i="8"/>
  <c r="L152" i="8"/>
  <c r="L110" i="8"/>
  <c r="L107" i="8"/>
  <c r="L86" i="8"/>
  <c r="L83" i="8"/>
  <c r="L62" i="8"/>
  <c r="L59" i="8"/>
  <c r="L38" i="8"/>
  <c r="L35" i="8"/>
  <c r="L20" i="8"/>
  <c r="L14" i="8"/>
  <c r="AK190" i="8"/>
  <c r="AL175" i="8"/>
  <c r="AL151" i="8"/>
  <c r="AL97" i="8"/>
  <c r="AL85" i="8"/>
  <c r="AL73" i="8"/>
  <c r="AL55" i="8"/>
  <c r="AL31" i="8"/>
  <c r="AL25" i="8"/>
  <c r="AL169" i="8"/>
  <c r="AD169" i="8"/>
  <c r="F166" i="8"/>
  <c r="AL163" i="8"/>
  <c r="AD163" i="8"/>
  <c r="AD157" i="8"/>
  <c r="AF109" i="8"/>
  <c r="AL91" i="8"/>
  <c r="AD91" i="8"/>
  <c r="F88" i="8"/>
  <c r="AD90" i="8"/>
  <c r="AC37" i="8"/>
  <c r="AC18" i="8"/>
  <c r="AG171" i="8"/>
  <c r="AF171" i="8"/>
  <c r="H166" i="8"/>
  <c r="AG90" i="8"/>
  <c r="AC90" i="8"/>
  <c r="AH90" i="8"/>
  <c r="N192" i="8"/>
  <c r="AC74" i="8"/>
  <c r="AJ51" i="8"/>
  <c r="AJ188" i="8"/>
  <c r="AJ170" i="8"/>
  <c r="AJ164" i="8"/>
  <c r="AJ152" i="8"/>
  <c r="AJ110" i="8"/>
  <c r="AJ86" i="8"/>
  <c r="AJ62" i="8"/>
  <c r="AJ38" i="8"/>
  <c r="AJ20" i="8"/>
  <c r="AJ15" i="8"/>
  <c r="AJ14" i="8"/>
  <c r="AH185" i="8"/>
  <c r="AH167" i="8"/>
  <c r="AH107" i="8"/>
  <c r="AH83" i="8"/>
  <c r="AH59" i="8"/>
  <c r="AH35" i="8"/>
  <c r="AG175" i="8"/>
  <c r="AG159" i="8"/>
  <c r="AG133" i="8"/>
  <c r="H82" i="8"/>
  <c r="L15" i="8"/>
  <c r="AC15" i="8"/>
  <c r="AD15" i="8"/>
  <c r="AE15" i="8"/>
  <c r="AF15" i="8"/>
  <c r="AG15" i="8"/>
  <c r="AD25" i="8"/>
  <c r="AE25" i="8"/>
  <c r="AD27" i="8"/>
  <c r="AE27" i="8"/>
  <c r="AD30" i="8"/>
  <c r="AE30" i="8"/>
  <c r="AD31" i="8"/>
  <c r="AE31" i="8"/>
  <c r="AD33" i="8"/>
  <c r="AE33" i="8"/>
  <c r="AD54" i="8"/>
  <c r="AE54" i="8"/>
  <c r="AD55" i="8"/>
  <c r="AE55" i="8"/>
  <c r="AD57" i="8"/>
  <c r="AE57" i="8"/>
  <c r="AD72" i="8"/>
  <c r="AE72" i="8"/>
  <c r="AD73" i="8"/>
  <c r="AE73" i="8"/>
  <c r="AD75" i="8"/>
  <c r="AE75" i="8"/>
  <c r="AD84" i="8"/>
  <c r="AE84" i="8"/>
  <c r="AD85" i="8"/>
  <c r="AE85" i="8"/>
  <c r="AD87" i="8"/>
  <c r="AE87" i="8"/>
  <c r="AD93" i="8"/>
  <c r="AD96" i="8"/>
  <c r="AE96" i="8"/>
  <c r="AD97" i="8"/>
  <c r="AE97" i="8"/>
  <c r="AD99" i="8"/>
  <c r="AE99" i="8"/>
  <c r="AD114" i="8"/>
  <c r="AE114" i="8"/>
  <c r="AD150" i="8"/>
  <c r="AE150" i="8"/>
  <c r="AD151" i="8"/>
  <c r="AE151" i="8"/>
  <c r="AD153" i="8"/>
  <c r="AE153" i="8"/>
  <c r="AD174" i="8"/>
  <c r="AE174" i="8"/>
  <c r="AD175" i="8"/>
  <c r="AE175" i="8"/>
  <c r="AD177" i="8"/>
  <c r="AE177" i="8"/>
  <c r="M190" i="8"/>
  <c r="N190" i="8"/>
  <c r="O190" i="8"/>
  <c r="P190" i="8"/>
  <c r="Q190" i="8"/>
  <c r="R190" i="8"/>
  <c r="S190" i="8"/>
  <c r="T190" i="8"/>
  <c r="U190" i="8"/>
  <c r="V190" i="8"/>
  <c r="W190" i="8"/>
  <c r="X190" i="8"/>
  <c r="Y190" i="8"/>
  <c r="Z190" i="8"/>
  <c r="AA190" i="8"/>
  <c r="AE111" i="8"/>
  <c r="AG109" i="8"/>
  <c r="AG21" i="8"/>
  <c r="AF21" i="8"/>
  <c r="AC21" i="8"/>
  <c r="AJ21" i="8"/>
  <c r="AI55" i="8"/>
  <c r="AG149" i="8"/>
  <c r="AG147" i="8"/>
  <c r="L71" i="8"/>
  <c r="AF189" i="8"/>
  <c r="AD189" i="8"/>
  <c r="AF187" i="8"/>
  <c r="AG187" i="8"/>
  <c r="AC187" i="8"/>
  <c r="AI187" i="8"/>
  <c r="H184" i="8"/>
  <c r="AF186" i="8"/>
  <c r="L186" i="8"/>
  <c r="AG179" i="8"/>
  <c r="AF179" i="8"/>
  <c r="AC179" i="8"/>
  <c r="AH179" i="8"/>
  <c r="AG177" i="8"/>
  <c r="AF177" i="8"/>
  <c r="AC177" i="8"/>
  <c r="AG176" i="8"/>
  <c r="AF176" i="8"/>
  <c r="AC176" i="8"/>
  <c r="AF175" i="8"/>
  <c r="AC175" i="8"/>
  <c r="L175" i="8"/>
  <c r="AF174" i="8"/>
  <c r="AC174" i="8"/>
  <c r="AG173" i="8"/>
  <c r="AC169" i="8"/>
  <c r="AF165" i="8"/>
  <c r="AG163" i="8"/>
  <c r="AF163" i="8"/>
  <c r="AC163" i="8"/>
  <c r="L163" i="8"/>
  <c r="AG161" i="8"/>
  <c r="AF161" i="8"/>
  <c r="AC161" i="8"/>
  <c r="AF159" i="8"/>
  <c r="AG158" i="8"/>
  <c r="AF158" i="8"/>
  <c r="AC158" i="8"/>
  <c r="AG157" i="8"/>
  <c r="AF157" i="8"/>
  <c r="AC157" i="8"/>
  <c r="AI157" i="8"/>
  <c r="AG156" i="8"/>
  <c r="AF156" i="8"/>
  <c r="AC156" i="8"/>
  <c r="AG153" i="8"/>
  <c r="AF153" i="8"/>
  <c r="AC153" i="8"/>
  <c r="AG151" i="8"/>
  <c r="AF151" i="8"/>
  <c r="AC151" i="8"/>
  <c r="AI151" i="8"/>
  <c r="AG150" i="8"/>
  <c r="AF150" i="8"/>
  <c r="AC149" i="8"/>
  <c r="AF147" i="8"/>
  <c r="AG146" i="8"/>
  <c r="AF146" i="8"/>
  <c r="AC146" i="8"/>
  <c r="AG145" i="8"/>
  <c r="AF145" i="8"/>
  <c r="AE145" i="8"/>
  <c r="AC145" i="8"/>
  <c r="AI145" i="8"/>
  <c r="AC144" i="8"/>
  <c r="AG143" i="8"/>
  <c r="AF143" i="8"/>
  <c r="AG141" i="8"/>
  <c r="AF141" i="8"/>
  <c r="AE141" i="8"/>
  <c r="AC140" i="8"/>
  <c r="AC138" i="8"/>
  <c r="AC137" i="8"/>
  <c r="AG135" i="8"/>
  <c r="AF135" i="8"/>
  <c r="AG134" i="8"/>
  <c r="AF134" i="8"/>
  <c r="AC134" i="8"/>
  <c r="AF133" i="8"/>
  <c r="AC133" i="8"/>
  <c r="L133" i="8"/>
  <c r="AC132" i="8"/>
  <c r="AG131" i="8"/>
  <c r="AF131" i="8"/>
  <c r="AG129" i="8"/>
  <c r="AF129" i="8"/>
  <c r="AE129" i="8"/>
  <c r="AC129" i="8"/>
  <c r="AG128" i="8"/>
  <c r="AF128" i="8"/>
  <c r="AG127" i="8"/>
  <c r="AF127" i="8"/>
  <c r="AC127" i="8"/>
  <c r="AI127" i="8"/>
  <c r="AC125" i="8"/>
  <c r="AC120" i="8"/>
  <c r="AG122" i="8"/>
  <c r="AF122" i="8"/>
  <c r="AE121" i="8"/>
  <c r="AG119" i="8"/>
  <c r="AF119" i="8"/>
  <c r="AG116" i="8"/>
  <c r="AC116" i="8"/>
  <c r="AG115" i="8"/>
  <c r="AF115" i="8"/>
  <c r="AC115" i="8"/>
  <c r="AI115" i="8"/>
  <c r="AG114" i="8"/>
  <c r="AF114" i="8"/>
  <c r="AC114" i="8"/>
  <c r="AD111" i="8"/>
  <c r="AC111" i="8"/>
  <c r="H106" i="8"/>
  <c r="AF108" i="8"/>
  <c r="L108" i="8"/>
  <c r="AG105" i="8"/>
  <c r="AF105" i="8"/>
  <c r="AG104" i="8"/>
  <c r="AF104" i="8"/>
  <c r="AC104" i="8"/>
  <c r="AG103" i="8"/>
  <c r="AF103" i="8"/>
  <c r="AC103" i="8"/>
  <c r="AI103" i="8"/>
  <c r="AG102" i="8"/>
  <c r="AC102" i="8"/>
  <c r="AF101" i="8"/>
  <c r="AC101" i="8"/>
  <c r="AC98" i="8"/>
  <c r="AC97" i="8"/>
  <c r="AI97" i="8"/>
  <c r="AH96" i="8"/>
  <c r="AC95" i="8"/>
  <c r="AF93" i="8"/>
  <c r="AG92" i="8"/>
  <c r="AF92" i="8"/>
  <c r="AC92" i="8"/>
  <c r="AC91" i="8"/>
  <c r="AI91" i="8"/>
  <c r="AF89" i="8"/>
  <c r="AG87" i="8"/>
  <c r="AF87" i="8"/>
  <c r="AG85" i="8"/>
  <c r="AF85" i="8"/>
  <c r="AC85" i="8"/>
  <c r="AI85" i="8"/>
  <c r="D82" i="8"/>
  <c r="AH84" i="8"/>
  <c r="AG81" i="8"/>
  <c r="AF81" i="8"/>
  <c r="AC81" i="8"/>
  <c r="AF80" i="8"/>
  <c r="AC80" i="8"/>
  <c r="AE79" i="8"/>
  <c r="AC72" i="8"/>
  <c r="AC71" i="8"/>
  <c r="AG69" i="8"/>
  <c r="AF69" i="8"/>
  <c r="AD69" i="8"/>
  <c r="AC69" i="8"/>
  <c r="L69" i="8"/>
  <c r="AF68" i="8"/>
  <c r="AC68" i="8"/>
  <c r="AG67" i="8"/>
  <c r="AF67" i="8"/>
  <c r="AE67" i="8"/>
  <c r="AC67" i="8"/>
  <c r="AI67" i="8"/>
  <c r="AF66" i="8"/>
  <c r="AG66" i="8"/>
  <c r="AC66" i="8"/>
  <c r="D64" i="8"/>
  <c r="AC63" i="8"/>
  <c r="AC61" i="8"/>
  <c r="AI61" i="8"/>
  <c r="AG57" i="8"/>
  <c r="AF57" i="8"/>
  <c r="AC57" i="8"/>
  <c r="AG56" i="8"/>
  <c r="AF56" i="8"/>
  <c r="AC56" i="8"/>
  <c r="AG55" i="8"/>
  <c r="AF55" i="8"/>
  <c r="AC55" i="8"/>
  <c r="AG53" i="8"/>
  <c r="AF53" i="8"/>
  <c r="AC53" i="8"/>
  <c r="AD51" i="8"/>
  <c r="AC50" i="8"/>
  <c r="L49" i="8"/>
  <c r="AC49" i="8"/>
  <c r="AC47" i="8"/>
  <c r="AH47" i="8"/>
  <c r="AG44" i="8"/>
  <c r="AF44" i="8"/>
  <c r="AG43" i="8"/>
  <c r="AF43" i="8"/>
  <c r="AC43" i="8"/>
  <c r="AI43" i="8"/>
  <c r="AG42" i="8"/>
  <c r="AC42" i="8"/>
  <c r="H40" i="8"/>
  <c r="L41" i="8"/>
  <c r="L39" i="8"/>
  <c r="AG39" i="8"/>
  <c r="AF39" i="8"/>
  <c r="AG37" i="8"/>
  <c r="AF37" i="8"/>
  <c r="L37" i="8"/>
  <c r="AG33" i="8"/>
  <c r="AF32" i="8"/>
  <c r="AC32" i="8"/>
  <c r="AG31" i="8"/>
  <c r="AF31" i="8"/>
  <c r="AC31" i="8"/>
  <c r="AI31" i="8"/>
  <c r="AG30" i="8"/>
  <c r="AF30" i="8"/>
  <c r="AC30" i="8"/>
  <c r="AG29" i="8"/>
  <c r="L29" i="8"/>
  <c r="AC25" i="8"/>
  <c r="AC24" i="8"/>
  <c r="AE23" i="8"/>
  <c r="AD23" i="8"/>
  <c r="AC23" i="8"/>
  <c r="AF19" i="8"/>
  <c r="AC19" i="8"/>
  <c r="AC17" i="8"/>
  <c r="AL19" i="8"/>
  <c r="AD19" i="8"/>
  <c r="T192" i="8"/>
  <c r="S192" i="8"/>
  <c r="X193" i="8"/>
  <c r="W193" i="8"/>
  <c r="AB184" i="8"/>
  <c r="AB166" i="8"/>
  <c r="AB154" i="8"/>
  <c r="AB148" i="8"/>
  <c r="AB136" i="8"/>
  <c r="AB130" i="8"/>
  <c r="AB112" i="8"/>
  <c r="AB106" i="8"/>
  <c r="AB88" i="8"/>
  <c r="AB76" i="8"/>
  <c r="AB70" i="8"/>
  <c r="AB52" i="8"/>
  <c r="AB40" i="8"/>
  <c r="AB28" i="8"/>
  <c r="AB10" i="8"/>
  <c r="AG137" i="8"/>
  <c r="AG11" i="8"/>
  <c r="AF11" i="8"/>
  <c r="AG32" i="8"/>
  <c r="AC128" i="8"/>
  <c r="AG68" i="8"/>
  <c r="AC87" i="8"/>
  <c r="AF116" i="8"/>
  <c r="AC122" i="8"/>
  <c r="AG189" i="8"/>
  <c r="AF27" i="8"/>
  <c r="AF111" i="8"/>
  <c r="AG80" i="8"/>
  <c r="AG111" i="8"/>
  <c r="AG165" i="8"/>
  <c r="AJ122" i="8"/>
  <c r="AJ128" i="8"/>
  <c r="AJ146" i="8"/>
  <c r="L176" i="8"/>
  <c r="AC13" i="8"/>
  <c r="L177" i="8"/>
  <c r="L111" i="8"/>
  <c r="AJ111" i="8"/>
  <c r="L129" i="8"/>
  <c r="L145" i="8"/>
  <c r="L171" i="8"/>
  <c r="L81" i="8"/>
  <c r="AD180" i="8"/>
  <c r="L182" i="8"/>
  <c r="AG181" i="8"/>
  <c r="AF181" i="8"/>
  <c r="AL109" i="8"/>
  <c r="AD109" i="8"/>
  <c r="AG12" i="8"/>
  <c r="AG13" i="8"/>
  <c r="AF13" i="8"/>
  <c r="AE49" i="8"/>
  <c r="AE61" i="8"/>
  <c r="AD61" i="8"/>
  <c r="AG169" i="8"/>
  <c r="AF169" i="8"/>
  <c r="L109" i="8"/>
  <c r="AG97" i="8"/>
  <c r="AH54" i="8"/>
  <c r="AG54" i="8"/>
  <c r="AF74" i="8"/>
  <c r="AG50" i="8"/>
  <c r="AF140" i="8"/>
  <c r="AG140" i="8"/>
  <c r="AG98" i="8"/>
  <c r="AF50" i="8"/>
  <c r="AG19" i="8"/>
  <c r="AF97" i="8"/>
  <c r="AG61" i="8"/>
  <c r="AF61" i="8"/>
  <c r="AI121" i="8"/>
  <c r="AC121" i="8"/>
  <c r="AG25" i="8"/>
  <c r="AF25" i="8"/>
  <c r="AF49" i="8"/>
  <c r="AG49" i="8"/>
  <c r="AF91" i="8"/>
  <c r="AG91" i="8"/>
  <c r="AC139" i="8"/>
  <c r="AI139" i="8"/>
  <c r="AC181" i="8"/>
  <c r="AC182" i="8"/>
  <c r="AF98" i="8"/>
  <c r="AD49" i="8"/>
  <c r="AL139" i="8"/>
  <c r="AD139" i="8"/>
  <c r="AC109" i="8"/>
  <c r="AF121" i="8"/>
  <c r="AG139" i="8"/>
  <c r="AF139" i="8"/>
  <c r="AG121" i="8"/>
  <c r="AG182" i="8"/>
  <c r="AF182" i="8"/>
  <c r="AF99" i="8"/>
  <c r="AG99" i="8"/>
  <c r="AF51" i="8"/>
  <c r="AG51" i="8"/>
  <c r="AE183" i="8"/>
  <c r="AJ75" i="8"/>
  <c r="AF123" i="8"/>
  <c r="AG123" i="8"/>
  <c r="AG183" i="8"/>
  <c r="AF183" i="8"/>
  <c r="Y36" i="2"/>
  <c r="Z35" i="2"/>
  <c r="Z32" i="2"/>
  <c r="Z30" i="2"/>
  <c r="Z29" i="2"/>
  <c r="AC75" i="8"/>
  <c r="AD183" i="8"/>
  <c r="AG75" i="8"/>
  <c r="AF75" i="8"/>
  <c r="Z27" i="2"/>
  <c r="Z26" i="2"/>
  <c r="Z23" i="2"/>
  <c r="Z22" i="2"/>
  <c r="Z19" i="2"/>
  <c r="Z17" i="2"/>
  <c r="Z16" i="2"/>
  <c r="Z13" i="2"/>
  <c r="Z11" i="2"/>
  <c r="Z9" i="2"/>
  <c r="Z6" i="2"/>
  <c r="I35" i="2"/>
  <c r="H35" i="2"/>
  <c r="H33" i="2"/>
  <c r="I33" i="2"/>
  <c r="I28" i="2"/>
  <c r="H28" i="2"/>
  <c r="I23" i="2"/>
  <c r="H23" i="2"/>
  <c r="I21" i="2"/>
  <c r="H21" i="2"/>
  <c r="I17" i="2"/>
  <c r="H17" i="2"/>
  <c r="I15" i="2"/>
  <c r="H15" i="2"/>
  <c r="I11" i="2"/>
  <c r="H11" i="2"/>
  <c r="I10" i="2"/>
  <c r="H10" i="2"/>
  <c r="I30" i="2"/>
  <c r="H30" i="2"/>
  <c r="I29" i="2"/>
  <c r="H29" i="2"/>
  <c r="I25" i="2"/>
  <c r="H25" i="2"/>
  <c r="I22" i="2"/>
  <c r="H22" i="2"/>
  <c r="I18" i="2"/>
  <c r="H18" i="2"/>
  <c r="I9" i="2"/>
  <c r="H9" i="2"/>
  <c r="G36" i="2"/>
  <c r="D36" i="2"/>
  <c r="V39" i="2"/>
  <c r="V41" i="2" s="1"/>
  <c r="W39" i="2"/>
  <c r="Q40" i="2" s="1"/>
  <c r="X39" i="2"/>
  <c r="R40" i="2" s="1"/>
  <c r="U39" i="2"/>
  <c r="U41" i="2" s="1"/>
  <c r="L37" i="2"/>
  <c r="M37" i="2"/>
  <c r="N37" i="2"/>
  <c r="O37" i="2"/>
  <c r="P37" i="2"/>
  <c r="Q37" i="2"/>
  <c r="R37" i="2"/>
  <c r="S37" i="2"/>
  <c r="T37" i="2"/>
  <c r="K37" i="2"/>
  <c r="L39" i="2" s="1"/>
  <c r="O39" i="2"/>
  <c r="I32" i="2"/>
  <c r="H32" i="2"/>
  <c r="I26" i="2"/>
  <c r="H26" i="2"/>
  <c r="H19" i="2"/>
  <c r="I19" i="2"/>
  <c r="I8" i="2"/>
  <c r="H8" i="2"/>
  <c r="I7" i="2"/>
  <c r="H7" i="2"/>
  <c r="H13" i="2"/>
  <c r="I13" i="2"/>
  <c r="I31" i="2"/>
  <c r="H31" i="2"/>
  <c r="I34" i="2"/>
  <c r="H34" i="2"/>
  <c r="I20" i="2"/>
  <c r="H20" i="2"/>
  <c r="C5" i="2"/>
  <c r="D5" i="2"/>
  <c r="I12" i="2"/>
  <c r="I24" i="2"/>
  <c r="H12" i="2"/>
  <c r="H16" i="2"/>
  <c r="I16" i="2"/>
  <c r="H27" i="2"/>
  <c r="I27" i="2"/>
  <c r="H24" i="2"/>
  <c r="I14" i="2"/>
  <c r="H14" i="2"/>
  <c r="H6" i="2"/>
  <c r="I6" i="2"/>
  <c r="I36" i="2" s="1"/>
  <c r="I5" i="2"/>
  <c r="H5" i="2"/>
  <c r="F5" i="2"/>
  <c r="G5" i="2"/>
  <c r="O40" i="2" l="1"/>
  <c r="L40" i="2"/>
  <c r="P39" i="2"/>
  <c r="P40" i="2" s="1"/>
  <c r="M39" i="2"/>
  <c r="M40" i="2" s="1"/>
  <c r="R192" i="8"/>
  <c r="Q192" i="8"/>
  <c r="O192" i="8"/>
  <c r="C36" i="2"/>
  <c r="H36" i="2"/>
  <c r="F36" i="2"/>
  <c r="L135" i="8"/>
  <c r="L85" i="8"/>
  <c r="L80" i="8"/>
  <c r="L75" i="8"/>
  <c r="L157" i="8"/>
  <c r="L127" i="8"/>
  <c r="AH24" i="8"/>
  <c r="AJ147" i="8"/>
  <c r="L50" i="8"/>
  <c r="AJ32" i="8"/>
  <c r="AI163" i="8"/>
  <c r="AJ189" i="8"/>
  <c r="L123" i="8"/>
  <c r="L116" i="8"/>
  <c r="AJ140" i="8"/>
  <c r="L33" i="8"/>
  <c r="AI49" i="8"/>
  <c r="L165" i="8"/>
  <c r="L98" i="8"/>
  <c r="L103" i="8"/>
  <c r="L31" i="8"/>
  <c r="L97" i="8"/>
  <c r="L153" i="8"/>
  <c r="AE91" i="8"/>
  <c r="L87" i="8"/>
  <c r="AJ99" i="8"/>
  <c r="L183" i="8"/>
  <c r="L151" i="8"/>
  <c r="AJ68" i="8"/>
  <c r="L43" i="8"/>
  <c r="L25" i="8"/>
  <c r="AE13" i="8"/>
  <c r="AE187" i="8"/>
  <c r="AJ57" i="8"/>
  <c r="L73" i="8"/>
  <c r="L67" i="8"/>
  <c r="L79" i="8"/>
  <c r="AI37" i="8"/>
  <c r="AE19" i="8"/>
  <c r="G82" i="8"/>
  <c r="AJ182" i="8"/>
  <c r="AL49" i="8"/>
  <c r="AE109" i="8"/>
  <c r="E184" i="8"/>
  <c r="L181" i="8"/>
  <c r="L61" i="8"/>
  <c r="L159" i="8"/>
  <c r="L169" i="8"/>
  <c r="L117" i="8"/>
  <c r="L91" i="8"/>
  <c r="L13" i="8"/>
  <c r="AJ56" i="8"/>
  <c r="AJ92" i="8"/>
  <c r="AE43" i="8"/>
  <c r="AE103" i="8"/>
  <c r="AJ74" i="8"/>
  <c r="AG74" i="8"/>
  <c r="L121" i="8"/>
  <c r="AL61" i="8"/>
  <c r="L187" i="8"/>
  <c r="AJ44" i="8"/>
  <c r="AJ134" i="8"/>
  <c r="AE127" i="8"/>
  <c r="AE163" i="8"/>
  <c r="AE169" i="8"/>
  <c r="L55" i="8"/>
  <c r="L141" i="8"/>
  <c r="AJ105" i="8"/>
  <c r="AI19" i="8"/>
  <c r="AJ104" i="8"/>
  <c r="L27" i="8"/>
  <c r="AJ93" i="8"/>
  <c r="AJ158" i="8"/>
  <c r="AE115" i="8"/>
  <c r="AE181" i="8"/>
  <c r="AJ63" i="8"/>
  <c r="AE139" i="8"/>
  <c r="AC44" i="8"/>
  <c r="L115" i="8"/>
  <c r="AE37" i="8"/>
  <c r="L45" i="8"/>
  <c r="C154" i="8"/>
  <c r="J154" i="8" s="1"/>
  <c r="K154" i="8" s="1"/>
  <c r="AJ26" i="8"/>
  <c r="AE133" i="8"/>
  <c r="E76" i="8"/>
  <c r="L139" i="8"/>
  <c r="AC73" i="8"/>
  <c r="AI175" i="8"/>
  <c r="AI133" i="8"/>
  <c r="AI109" i="8"/>
  <c r="AD115" i="8"/>
  <c r="E100" i="8"/>
  <c r="E130" i="8"/>
  <c r="AE157" i="8"/>
  <c r="E88" i="8"/>
  <c r="G112" i="8"/>
  <c r="L126" i="8"/>
  <c r="AH17" i="8"/>
  <c r="AH12" i="8"/>
  <c r="AG77" i="8"/>
  <c r="G34" i="8"/>
  <c r="AE42" i="8"/>
  <c r="AE120" i="8"/>
  <c r="AE144" i="8"/>
  <c r="C184" i="8"/>
  <c r="J184" i="8" s="1"/>
  <c r="K184" i="8" s="1"/>
  <c r="AC168" i="8"/>
  <c r="AF113" i="8"/>
  <c r="G10" i="8"/>
  <c r="AF12" i="8"/>
  <c r="G106" i="8"/>
  <c r="G142" i="8"/>
  <c r="L95" i="8"/>
  <c r="AF84" i="8"/>
  <c r="AF144" i="8"/>
  <c r="E64" i="8"/>
  <c r="H10" i="8"/>
  <c r="G52" i="8"/>
  <c r="AG108" i="8"/>
  <c r="H148" i="8"/>
  <c r="L47" i="8"/>
  <c r="D70" i="8"/>
  <c r="AH11" i="8"/>
  <c r="C100" i="8"/>
  <c r="J100" i="8" s="1"/>
  <c r="K100" i="8" s="1"/>
  <c r="C16" i="8"/>
  <c r="AD102" i="8"/>
  <c r="AH78" i="8"/>
  <c r="AH186" i="8"/>
  <c r="D100" i="8"/>
  <c r="AE102" i="8"/>
  <c r="AE132" i="8"/>
  <c r="AH108" i="8"/>
  <c r="AC65" i="8"/>
  <c r="AC173" i="8"/>
  <c r="H28" i="8"/>
  <c r="AE36" i="8"/>
  <c r="L54" i="8"/>
  <c r="D136" i="8"/>
  <c r="C106" i="8"/>
  <c r="J106" i="8" s="1"/>
  <c r="K106" i="8" s="1"/>
  <c r="F46" i="8"/>
  <c r="AF71" i="8"/>
  <c r="AD78" i="8"/>
  <c r="AG84" i="8"/>
  <c r="AE90" i="8"/>
  <c r="D52" i="8"/>
  <c r="AC54" i="8"/>
  <c r="L174" i="8"/>
  <c r="AH174" i="8"/>
  <c r="E46" i="8"/>
  <c r="AD48" i="8"/>
  <c r="C70" i="8"/>
  <c r="J70" i="8" s="1"/>
  <c r="K70" i="8" s="1"/>
  <c r="C34" i="8"/>
  <c r="J34" i="8" s="1"/>
  <c r="K34" i="8" s="1"/>
  <c r="AG65" i="8"/>
  <c r="H64" i="8"/>
  <c r="AH119" i="8"/>
  <c r="L119" i="8"/>
  <c r="C118" i="8"/>
  <c r="J118" i="8" s="1"/>
  <c r="K118" i="8" s="1"/>
  <c r="AH137" i="8"/>
  <c r="L137" i="8"/>
  <c r="AF54" i="8"/>
  <c r="AH71" i="8"/>
  <c r="D28" i="8"/>
  <c r="AC29" i="8"/>
  <c r="AH42" i="8"/>
  <c r="L42" i="8"/>
  <c r="AD138" i="8"/>
  <c r="AE168" i="8"/>
  <c r="AG168" i="8"/>
  <c r="G184" i="8"/>
  <c r="C52" i="8"/>
  <c r="J52" i="8" s="1"/>
  <c r="K52" i="8" s="1"/>
  <c r="G130" i="8"/>
  <c r="AF132" i="8"/>
  <c r="E154" i="8"/>
  <c r="AD156" i="8"/>
  <c r="AC84" i="8"/>
  <c r="AF41" i="8"/>
  <c r="G40" i="8"/>
  <c r="AE108" i="8"/>
  <c r="F106" i="8"/>
  <c r="D46" i="8"/>
  <c r="D16" i="8"/>
  <c r="AG71" i="8"/>
  <c r="C94" i="8"/>
  <c r="J94" i="8" s="1"/>
  <c r="K94" i="8" s="1"/>
  <c r="L96" i="8"/>
  <c r="AG125" i="8"/>
  <c r="L155" i="8"/>
  <c r="AH155" i="8"/>
  <c r="AH156" i="8"/>
  <c r="L156" i="8"/>
  <c r="F154" i="8"/>
  <c r="D40" i="8"/>
  <c r="AC41" i="8"/>
  <c r="L89" i="8"/>
  <c r="C88" i="8"/>
  <c r="J88" i="8" s="1"/>
  <c r="K88" i="8" s="1"/>
  <c r="AC108" i="8"/>
  <c r="D106" i="8"/>
  <c r="G166" i="8"/>
  <c r="AF168" i="8"/>
  <c r="AH18" i="8"/>
  <c r="L18" i="8"/>
  <c r="F184" i="8"/>
  <c r="AE186" i="8"/>
  <c r="AD108" i="8"/>
  <c r="E106" i="8"/>
  <c r="AF137" i="8"/>
  <c r="L90" i="8"/>
  <c r="AE66" i="8"/>
  <c r="AG60" i="8"/>
  <c r="H130" i="8"/>
  <c r="L36" i="8"/>
  <c r="AD132" i="8"/>
  <c r="AH144" i="8"/>
  <c r="L144" i="8"/>
  <c r="L149" i="8"/>
  <c r="AH149" i="8"/>
  <c r="E22" i="8"/>
  <c r="E124" i="8"/>
  <c r="AD126" i="8"/>
  <c r="AG36" i="8"/>
  <c r="H34" i="8"/>
  <c r="AD36" i="8"/>
  <c r="AG96" i="8"/>
  <c r="AF96" i="8"/>
  <c r="F22" i="8"/>
  <c r="L66" i="8"/>
  <c r="AH66" i="8"/>
  <c r="L72" i="8"/>
  <c r="AH72" i="8"/>
  <c r="AE78" i="8"/>
  <c r="AC89" i="8"/>
  <c r="D88" i="8"/>
  <c r="AG101" i="8"/>
  <c r="H100" i="8"/>
  <c r="L131" i="8"/>
  <c r="C130" i="8"/>
  <c r="L132" i="8"/>
  <c r="AH132" i="8"/>
  <c r="AG144" i="8"/>
  <c r="H142" i="8"/>
  <c r="AF149" i="8"/>
  <c r="G148" i="8"/>
  <c r="D154" i="8"/>
  <c r="AC155" i="8"/>
  <c r="L173" i="8"/>
  <c r="AH173" i="8"/>
  <c r="C172" i="8"/>
  <c r="J172" i="8" s="1"/>
  <c r="K172" i="8" s="1"/>
  <c r="AC36" i="8"/>
  <c r="D34" i="8"/>
  <c r="AF18" i="8"/>
  <c r="AD17" i="8"/>
  <c r="AF65" i="8"/>
  <c r="G64" i="8"/>
  <c r="L120" i="8"/>
  <c r="AH120" i="8"/>
  <c r="AF155" i="8"/>
  <c r="G154" i="8"/>
  <c r="D178" i="8"/>
  <c r="AH89" i="8"/>
  <c r="AF47" i="8"/>
  <c r="AG47" i="8"/>
  <c r="F16" i="8"/>
  <c r="AE17" i="8"/>
  <c r="AG113" i="8"/>
  <c r="H112" i="8"/>
  <c r="C142" i="8"/>
  <c r="J142" i="8" s="1"/>
  <c r="K142" i="8" s="1"/>
  <c r="AH143" i="8"/>
  <c r="L143" i="8"/>
  <c r="L77" i="8"/>
  <c r="AH77" i="8"/>
  <c r="C76" i="8"/>
  <c r="J76" i="8" s="1"/>
  <c r="K76" i="8" s="1"/>
  <c r="C28" i="8"/>
  <c r="J28" i="8" s="1"/>
  <c r="K28" i="8" s="1"/>
  <c r="AH29" i="8"/>
  <c r="L30" i="8"/>
  <c r="AH30" i="8"/>
  <c r="AC96" i="8"/>
  <c r="D142" i="8"/>
  <c r="AC143" i="8"/>
  <c r="L23" i="8"/>
  <c r="C22" i="8"/>
  <c r="J22" i="8" s="1"/>
  <c r="K22" i="8" s="1"/>
  <c r="E40" i="8"/>
  <c r="AD42" i="8"/>
  <c r="AD120" i="8"/>
  <c r="E142" i="8"/>
  <c r="AD144" i="8"/>
  <c r="G76" i="8"/>
  <c r="AD60" i="8"/>
  <c r="E58" i="8"/>
  <c r="H172" i="8"/>
  <c r="AG174" i="8"/>
  <c r="D184" i="8"/>
  <c r="AC186" i="8"/>
  <c r="AF48" i="8"/>
  <c r="L114" i="8"/>
  <c r="AH114" i="8"/>
  <c r="G124" i="8"/>
  <c r="AF125" i="8"/>
  <c r="AH161" i="8"/>
  <c r="L161" i="8"/>
  <c r="AF90" i="8"/>
  <c r="G88" i="8"/>
  <c r="E166" i="8"/>
  <c r="AD168" i="8"/>
  <c r="C166" i="8"/>
  <c r="J166" i="8" s="1"/>
  <c r="K166" i="8" s="1"/>
  <c r="AH168" i="8"/>
  <c r="L168" i="8"/>
  <c r="AE11" i="8"/>
  <c r="AF24" i="8"/>
  <c r="AG24" i="8"/>
  <c r="L179" i="8"/>
  <c r="G28" i="8"/>
  <c r="AF29" i="8"/>
  <c r="AH53" i="8"/>
  <c r="L53" i="8"/>
  <c r="AH65" i="8"/>
  <c r="L65" i="8"/>
  <c r="C64" i="8"/>
  <c r="J64" i="8" s="1"/>
  <c r="K64" i="8" s="1"/>
  <c r="L101" i="8"/>
  <c r="AH101" i="8"/>
  <c r="L102" i="8"/>
  <c r="AH102" i="8"/>
  <c r="AF102" i="8"/>
  <c r="G100" i="8"/>
  <c r="D118" i="8"/>
  <c r="AC119" i="8"/>
  <c r="D130" i="8"/>
  <c r="AC131" i="8"/>
  <c r="L138" i="8"/>
  <c r="AH138" i="8"/>
  <c r="C136" i="8"/>
  <c r="J136" i="8" s="1"/>
  <c r="K136" i="8" s="1"/>
  <c r="AC150" i="8"/>
  <c r="D148" i="8"/>
  <c r="H154" i="8"/>
  <c r="AG155" i="8"/>
  <c r="L125" i="8"/>
  <c r="AH125" i="8"/>
  <c r="C124" i="8"/>
  <c r="J124" i="8" s="1"/>
  <c r="K124" i="8" s="1"/>
  <c r="C148" i="8"/>
  <c r="J148" i="8" s="1"/>
  <c r="K148" i="8" s="1"/>
  <c r="AH150" i="8"/>
  <c r="L150" i="8"/>
  <c r="E178" i="8"/>
  <c r="AC180" i="8"/>
  <c r="AG186" i="8"/>
  <c r="AH41" i="8"/>
  <c r="C40" i="8"/>
  <c r="C82" i="8"/>
  <c r="J82" i="8" s="1"/>
  <c r="K82" i="8" s="1"/>
  <c r="L84" i="8"/>
  <c r="AG89" i="8"/>
  <c r="H88" i="8"/>
  <c r="AF173" i="8"/>
  <c r="G172" i="8"/>
  <c r="E10" i="8"/>
  <c r="AH131" i="8"/>
  <c r="AG41" i="8"/>
  <c r="AE126" i="8"/>
  <c r="AB190" i="8"/>
  <c r="Z36" i="2"/>
  <c r="J130" i="8" l="1"/>
  <c r="K130" i="8" s="1"/>
  <c r="J40" i="8"/>
  <c r="K40" i="8" s="1"/>
  <c r="J16" i="8"/>
  <c r="K16" i="8" s="1"/>
  <c r="AL190" i="8"/>
  <c r="AJ190" i="8"/>
  <c r="AI190" i="8"/>
  <c r="AC48" i="8"/>
  <c r="H58" i="8"/>
  <c r="G46" i="8"/>
  <c r="E136" i="8"/>
  <c r="AG120" i="8"/>
  <c r="F136" i="8"/>
  <c r="AE138" i="8"/>
  <c r="AG132" i="8"/>
  <c r="F58" i="8"/>
  <c r="AE60" i="8"/>
  <c r="H70" i="8"/>
  <c r="AG72" i="8"/>
  <c r="G118" i="8"/>
  <c r="AF120" i="8"/>
  <c r="AC126" i="8"/>
  <c r="D124" i="8"/>
  <c r="AF72" i="8"/>
  <c r="G70" i="8"/>
  <c r="AE162" i="8"/>
  <c r="F160" i="8"/>
  <c r="AG17" i="8"/>
  <c r="H16" i="8"/>
  <c r="AC113" i="8"/>
  <c r="D112" i="8"/>
  <c r="D58" i="8"/>
  <c r="AC60" i="8"/>
  <c r="H46" i="8"/>
  <c r="AG48" i="8"/>
  <c r="AE180" i="8"/>
  <c r="F178" i="8"/>
  <c r="AC77" i="8"/>
  <c r="D76" i="8"/>
  <c r="AF17" i="8"/>
  <c r="G16" i="8"/>
  <c r="C112" i="8"/>
  <c r="J112" i="8" s="1"/>
  <c r="K112" i="8" s="1"/>
  <c r="AH113" i="8"/>
  <c r="L113" i="8"/>
  <c r="AH60" i="8"/>
  <c r="C58" i="8"/>
  <c r="J58" i="8" s="1"/>
  <c r="K58" i="8" s="1"/>
  <c r="L60" i="8"/>
  <c r="AG23" i="8"/>
  <c r="H22" i="8"/>
  <c r="H160" i="8"/>
  <c r="AG162" i="8"/>
  <c r="G178" i="8"/>
  <c r="AF180" i="8"/>
  <c r="AH48" i="8"/>
  <c r="L48" i="8"/>
  <c r="C46" i="8"/>
  <c r="J46" i="8" s="1"/>
  <c r="K46" i="8" s="1"/>
  <c r="L162" i="8"/>
  <c r="AH162" i="8"/>
  <c r="C160" i="8"/>
  <c r="J160" i="8" s="1"/>
  <c r="K160" i="8" s="1"/>
  <c r="AH180" i="8"/>
  <c r="L180" i="8"/>
  <c r="C178" i="8"/>
  <c r="J178" i="8" s="1"/>
  <c r="K178" i="8" s="1"/>
  <c r="AF23" i="8"/>
  <c r="G22" i="8"/>
  <c r="E160" i="8"/>
  <c r="AD162" i="8"/>
  <c r="AD190" i="8" s="1"/>
  <c r="AF138" i="8"/>
  <c r="G136" i="8"/>
  <c r="AC162" i="8"/>
  <c r="D160" i="8"/>
  <c r="H94" i="8"/>
  <c r="AG95" i="8"/>
  <c r="H178" i="8"/>
  <c r="AG180" i="8"/>
  <c r="AF95" i="8"/>
  <c r="G94" i="8"/>
  <c r="AG138" i="8"/>
  <c r="H136" i="8"/>
  <c r="G160" i="8"/>
  <c r="AF162" i="8"/>
  <c r="AG18" i="8"/>
  <c r="AF60" i="8"/>
  <c r="G58" i="8"/>
  <c r="E190" i="8" l="1"/>
  <c r="E208" i="8" s="1"/>
  <c r="G190" i="8"/>
  <c r="C190" i="8"/>
  <c r="C208" i="8" s="1"/>
  <c r="F190" i="8"/>
  <c r="L190" i="8"/>
  <c r="D190" i="8"/>
  <c r="AE190" i="8"/>
  <c r="AC190" i="8"/>
  <c r="AG190" i="8"/>
  <c r="AH190" i="8"/>
  <c r="AF190" i="8"/>
  <c r="H190" i="8"/>
  <c r="H208" i="8" l="1"/>
  <c r="H228" i="8"/>
  <c r="F208" i="8"/>
  <c r="F228" i="8"/>
  <c r="G208" i="8"/>
  <c r="G228" i="8"/>
  <c r="E228" i="8"/>
  <c r="D208" i="8"/>
  <c r="D228" i="8"/>
  <c r="C228" i="8"/>
</calcChain>
</file>

<file path=xl/comments1.xml><?xml version="1.0" encoding="utf-8"?>
<comments xmlns="http://schemas.openxmlformats.org/spreadsheetml/2006/main">
  <authors>
    <author>MY PC</author>
    <author>HP</author>
    <author>Admin</author>
  </authors>
  <commentList>
    <comment ref="D410" authorId="0" shapeId="0">
      <text>
        <r>
          <rPr>
            <b/>
            <sz val="9"/>
            <color indexed="81"/>
            <rFont val="Tahoma"/>
            <family val="2"/>
          </rPr>
          <t>MY PC:</t>
        </r>
        <r>
          <rPr>
            <sz val="9"/>
            <color indexed="81"/>
            <rFont val="Tahoma"/>
            <family val="2"/>
          </rPr>
          <t xml:space="preserve">
Tên cũ: GPMB thực hiện dự án bồi thường hỗ trợ tái định cư theo quy hoạch (GPMB phục vụ đầu tư, tu bổ, tôn tạo đình Hà Vĩ)</t>
        </r>
      </text>
    </comment>
    <comment ref="D411" authorId="0" shapeId="0">
      <text>
        <r>
          <rPr>
            <b/>
            <sz val="9"/>
            <color indexed="81"/>
            <rFont val="Tahoma"/>
            <family val="2"/>
          </rPr>
          <t>MY PC:</t>
        </r>
        <r>
          <rPr>
            <sz val="9"/>
            <color indexed="81"/>
            <rFont val="Tahoma"/>
            <family val="2"/>
          </rPr>
          <t xml:space="preserve">
tên cũ: Cải tạo xây dựng trụ sở Tòa án nhân dân tối cao</t>
        </r>
      </text>
    </comment>
    <comment ref="D412" authorId="1" shapeId="0">
      <text>
        <r>
          <rPr>
            <b/>
            <sz val="9"/>
            <color indexed="81"/>
            <rFont val="Segoe UI"/>
            <family val="2"/>
          </rPr>
          <t>HP:</t>
        </r>
        <r>
          <rPr>
            <sz val="9"/>
            <color indexed="81"/>
            <rFont val="Segoe UI"/>
            <family val="2"/>
          </rPr>
          <t xml:space="preserve">
Hầm đường bộ có kết hợp cho người đi bộ nối từ phố Trần Nguyên Hãn sang phố Chương Dương Độ</t>
        </r>
      </text>
    </comment>
    <comment ref="G741" authorId="1" shapeId="0">
      <text>
        <r>
          <rPr>
            <b/>
            <sz val="9"/>
            <color indexed="81"/>
            <rFont val="Tahoma"/>
            <family val="2"/>
          </rPr>
          <t>HP:</t>
        </r>
        <r>
          <rPr>
            <sz val="9"/>
            <color indexed="81"/>
            <rFont val="Tahoma"/>
            <family val="2"/>
          </rPr>
          <t xml:space="preserve">
Sửa tổng diện tích là 5.35 ha</t>
        </r>
      </text>
    </comment>
    <comment ref="K741" authorId="1" shapeId="0">
      <text>
        <r>
          <rPr>
            <b/>
            <sz val="9"/>
            <color indexed="81"/>
            <rFont val="Tahoma"/>
            <family val="2"/>
          </rPr>
          <t>HP:</t>
        </r>
        <r>
          <rPr>
            <sz val="9"/>
            <color indexed="81"/>
            <rFont val="Tahoma"/>
            <family val="2"/>
          </rPr>
          <t xml:space="preserve">
Chỉ có ở xã Lại Thượng</t>
        </r>
      </text>
    </comment>
    <comment ref="G742" authorId="1" shapeId="0">
      <text>
        <r>
          <rPr>
            <b/>
            <sz val="9"/>
            <color indexed="81"/>
            <rFont val="Tahoma"/>
            <family val="2"/>
          </rPr>
          <t>HP:</t>
        </r>
        <r>
          <rPr>
            <sz val="9"/>
            <color indexed="81"/>
            <rFont val="Tahoma"/>
            <family val="2"/>
          </rPr>
          <t xml:space="preserve">
Sửa diện tích từ 2.5 thành 2.23 ha</t>
        </r>
      </text>
    </comment>
    <comment ref="E815" authorId="2" shapeId="0">
      <text>
        <r>
          <rPr>
            <b/>
            <sz val="9"/>
            <color indexed="81"/>
            <rFont val="Tahoma"/>
            <family val="2"/>
          </rPr>
          <t>Admin:</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D305" authorId="0" shape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HP</author>
  </authors>
  <commentList>
    <comment ref="G314" authorId="0" shapeId="0">
      <text>
        <r>
          <rPr>
            <b/>
            <sz val="9"/>
            <color indexed="81"/>
            <rFont val="Tahoma"/>
            <family val="2"/>
          </rPr>
          <t>HP:</t>
        </r>
        <r>
          <rPr>
            <sz val="9"/>
            <color indexed="81"/>
            <rFont val="Tahoma"/>
            <family val="2"/>
          </rPr>
          <t xml:space="preserve">
Sửa diện tích từ 10 ha thành 10.2 ha</t>
        </r>
      </text>
    </comment>
    <comment ref="H314" authorId="0" shapeId="0">
      <text>
        <r>
          <rPr>
            <b/>
            <sz val="9"/>
            <color indexed="81"/>
            <rFont val="Tahoma"/>
            <family val="2"/>
          </rPr>
          <t>HP:</t>
        </r>
        <r>
          <rPr>
            <sz val="9"/>
            <color indexed="81"/>
            <rFont val="Tahoma"/>
            <family val="2"/>
          </rPr>
          <t xml:space="preserve">
Theo NQ/08 là 9.5 ha</t>
        </r>
      </text>
    </comment>
    <comment ref="H315" authorId="0" shapeId="0">
      <text>
        <r>
          <rPr>
            <b/>
            <sz val="9"/>
            <color indexed="81"/>
            <rFont val="Tahoma"/>
            <family val="2"/>
          </rPr>
          <t>HP:</t>
        </r>
        <r>
          <rPr>
            <sz val="9"/>
            <color indexed="81"/>
            <rFont val="Tahoma"/>
            <family val="2"/>
          </rPr>
          <t xml:space="preserve">
Theo NQ/08 là 9.7 ha</t>
        </r>
      </text>
    </comment>
    <comment ref="H357" authorId="0" shapeId="0">
      <text>
        <r>
          <rPr>
            <b/>
            <sz val="9"/>
            <color indexed="81"/>
            <rFont val="Segoe UI"/>
            <family val="2"/>
          </rPr>
          <t>HP:</t>
        </r>
        <r>
          <rPr>
            <sz val="9"/>
            <color indexed="81"/>
            <rFont val="Segoe UI"/>
            <family val="2"/>
          </rPr>
          <t xml:space="preserve">
BHK</t>
        </r>
      </text>
    </comment>
    <comment ref="K357" authorId="0" shapeId="0">
      <text>
        <r>
          <rPr>
            <b/>
            <sz val="9"/>
            <color indexed="81"/>
            <rFont val="Segoe UI"/>
            <family val="2"/>
          </rPr>
          <t>HP:</t>
        </r>
        <r>
          <rPr>
            <sz val="9"/>
            <color indexed="81"/>
            <rFont val="Segoe UI"/>
            <family val="2"/>
          </rPr>
          <t xml:space="preserve">
Lô đất A5-1, phân khu đô thị S5, đường Phan Trọng Tuệ</t>
        </r>
      </text>
    </comment>
  </commentList>
</comments>
</file>

<file path=xl/sharedStrings.xml><?xml version="1.0" encoding="utf-8"?>
<sst xmlns="http://schemas.openxmlformats.org/spreadsheetml/2006/main" count="8254" uniqueCount="3669">
  <si>
    <t>TT</t>
  </si>
  <si>
    <t>Danh mục công trình dự án</t>
  </si>
  <si>
    <t>Mục đích sử dụng đất (Mã loại đất)</t>
  </si>
  <si>
    <t>Diện tích
(ha)</t>
  </si>
  <si>
    <t>Trong đó diện tích (ha)</t>
  </si>
  <si>
    <t>Vị trí</t>
  </si>
  <si>
    <t>Căn cứ pháp lý</t>
  </si>
  <si>
    <t>Đất trồng lúa (rừng)</t>
  </si>
  <si>
    <t>Thu hồi đất</t>
  </si>
  <si>
    <t>Địa danh huyện</t>
  </si>
  <si>
    <t>Địa danh xã</t>
  </si>
  <si>
    <t>Bắc Từ Liêm</t>
  </si>
  <si>
    <t>DTL</t>
  </si>
  <si>
    <t>Ba Vì</t>
  </si>
  <si>
    <t>TSC</t>
  </si>
  <si>
    <t>DHT</t>
  </si>
  <si>
    <t>UBND quận Cầu Giấy</t>
  </si>
  <si>
    <t>Cầu Giấy</t>
  </si>
  <si>
    <t>Dịch Vọng</t>
  </si>
  <si>
    <t>Yên Hòa</t>
  </si>
  <si>
    <t>DSH</t>
  </si>
  <si>
    <t>Quan Hoa</t>
  </si>
  <si>
    <t>ONT</t>
  </si>
  <si>
    <t>DGT</t>
  </si>
  <si>
    <t>DGD</t>
  </si>
  <si>
    <t>UBND huyện</t>
  </si>
  <si>
    <t>Đan Phượng</t>
  </si>
  <si>
    <t>UBND xã</t>
  </si>
  <si>
    <t>DTS</t>
  </si>
  <si>
    <t>Đông Anh</t>
  </si>
  <si>
    <t>Gia Lâm</t>
  </si>
  <si>
    <t>DVH</t>
  </si>
  <si>
    <t>ODT</t>
  </si>
  <si>
    <t>Hoàng Mai</t>
  </si>
  <si>
    <t>Ban QLDA</t>
  </si>
  <si>
    <t>Hoài Đức</t>
  </si>
  <si>
    <t>Long Biên</t>
  </si>
  <si>
    <t>Gia Thụy</t>
  </si>
  <si>
    <t>TMD</t>
  </si>
  <si>
    <t>Bồ Đề</t>
  </si>
  <si>
    <t>Thượng Thanh</t>
  </si>
  <si>
    <t>Việt Hưng</t>
  </si>
  <si>
    <t>DRA</t>
  </si>
  <si>
    <t>Mê Linh</t>
  </si>
  <si>
    <t>Mỹ Đức</t>
  </si>
  <si>
    <t>DCH</t>
  </si>
  <si>
    <t>Ban QLDA ĐTXD huyện</t>
  </si>
  <si>
    <t>Phúc Thọ</t>
  </si>
  <si>
    <t>Tam Hiệp</t>
  </si>
  <si>
    <t>Quốc Oai</t>
  </si>
  <si>
    <t>Sóc Sơn</t>
  </si>
  <si>
    <t>DKV</t>
  </si>
  <si>
    <t>Ban QLDA ĐTXD</t>
  </si>
  <si>
    <t>Tây Hồ</t>
  </si>
  <si>
    <t>Quảng An</t>
  </si>
  <si>
    <t>Phú Thượng</t>
  </si>
  <si>
    <t>Nhật Tân</t>
  </si>
  <si>
    <t>TIN</t>
  </si>
  <si>
    <t>Thạch Thất</t>
  </si>
  <si>
    <t>NTD</t>
  </si>
  <si>
    <t>Thanh Oai</t>
  </si>
  <si>
    <t>Ứng Hòa</t>
  </si>
  <si>
    <t>DDT</t>
  </si>
  <si>
    <t>DNL</t>
  </si>
  <si>
    <t>Ban QLDA Lưới điện Hà Nội</t>
  </si>
  <si>
    <t>TON</t>
  </si>
  <si>
    <t>1. Ba Đình</t>
  </si>
  <si>
    <t>1</t>
  </si>
  <si>
    <t>26</t>
  </si>
  <si>
    <t>30</t>
  </si>
  <si>
    <t>CQP</t>
  </si>
  <si>
    <t>SKC</t>
  </si>
  <si>
    <t>Dịch Vọng Hậu</t>
  </si>
  <si>
    <t>Mai Dịch</t>
  </si>
  <si>
    <t>Cải tạo đoạn đường nối từ đường Trung Yên 6 ra đường Nguyễn Khang</t>
  </si>
  <si>
    <t>SKN</t>
  </si>
  <si>
    <t>Đống Đa</t>
  </si>
  <si>
    <t>Hai Bà Trưng</t>
  </si>
  <si>
    <t>Quận Hai Bà Trưng</t>
  </si>
  <si>
    <t>UBND quận Hai Bà Trưng</t>
  </si>
  <si>
    <t>Phường Lê Đại Hành</t>
  </si>
  <si>
    <t xml:space="preserve">Đường Minh Khai - Vĩnh Tuy - Yên Duyên </t>
  </si>
  <si>
    <t>Công ty Cổ phần Đầu tư Phát triển hạ tầng và Đô thị Vĩnh Hưng</t>
  </si>
  <si>
    <t>Phường Vĩnh Tuy</t>
  </si>
  <si>
    <t>Ao Cây Dừa 
phường Vĩnh Tuy</t>
  </si>
  <si>
    <t>Ao Đông Ba (ao chùa Quỳnh) - P. Quỳnh Lôi</t>
  </si>
  <si>
    <t>UBND quận HBT</t>
  </si>
  <si>
    <t>Đức Giang</t>
  </si>
  <si>
    <t>Hoàn Kiếm</t>
  </si>
  <si>
    <t>Ngọc Thụy</t>
  </si>
  <si>
    <t>Sài Đồng</t>
  </si>
  <si>
    <t>Thạch Bàn</t>
  </si>
  <si>
    <t>Cự Khối</t>
  </si>
  <si>
    <t>Phúc Đồng</t>
  </si>
  <si>
    <t>Ngọc Lâm</t>
  </si>
  <si>
    <t>Phúc Lợi</t>
  </si>
  <si>
    <t>Dự án xây dựng tuyến đường từ đê Ngọc Thụy đến ĐTM thượng Thanh theo hình thức BT</t>
  </si>
  <si>
    <t>Công ty TNHH Khai Sơn</t>
  </si>
  <si>
    <t>Quyết định số 5477/QĐ-UBND ngày 10/9/2013 của UBND TP Hà Nội phê duyệt dự án đầu tư; Văn bản số 1858/TTg-KTN ngày 31/10/2008 về việc chủ trương đầu tư</t>
  </si>
  <si>
    <t>Công ty cổ phần Tập đoàn T&amp;T</t>
  </si>
  <si>
    <t>Tổng công ty điện lực Thành phố Hà Nội</t>
  </si>
  <si>
    <t>Chợ Đức Hòa</t>
  </si>
  <si>
    <t>Hợp tác xã Thương mại Việt Phương</t>
  </si>
  <si>
    <t>Đầu tư cải tạo môi trường Hồ Đầu Băng theo phương thức xã hội hóa</t>
  </si>
  <si>
    <t>Quyết định số 3747/QĐ-UBND ngày 22/6/2017 của UBND Thành phố Hà Nội quyết định chủ trương đầu tư</t>
  </si>
  <si>
    <t>Phục hồi, cải tạo Trạm cấp nước Sài Đồng công suất 5.000 m3/ngđ</t>
  </si>
  <si>
    <t>Công ty nước sạch số 2 Hà Nội</t>
  </si>
  <si>
    <t>Sài Đồng, Phúc Đồng</t>
  </si>
  <si>
    <t>Quyết định số 917/QĐ- UBND ngày 25/2/2016 của UBND TP Hà Nội phê duyệt điều chỉnh cục bộ quy hoạch ô đất kí hiệu CX2 và đường giao thông quanh ô đất trong quy hoạch chi tiết khu đô thị mới Sài Đồng, tỷ lệ 1/500, để thực hiện dự án phục hồi cải tạo, nâng cấp trạm cấp nước Sài Đồng; Quyết định số 265/QĐ-NS2 ngày 29/6/2017 của công ty nước sạch Hà Nội- Công ty nước sạch số 2 Hà Nội về việc phê duyệt dự án đầu tư xây dựng công trình</t>
  </si>
  <si>
    <t>Hệ thống thu gom và xử lý nước thải lưu vực Long Biên- Hà Nội (nhà máy xử lý nước thải Phúc Đồng và An Lạc)</t>
  </si>
  <si>
    <t>Công ty cổ phần thương mại Phú Điền</t>
  </si>
  <si>
    <t>H.Mê Linh</t>
  </si>
  <si>
    <t>UBND H.Mê Linh</t>
  </si>
  <si>
    <t>TT.Quang Minh</t>
  </si>
  <si>
    <t>X.Thanh Lâm</t>
  </si>
  <si>
    <t>X.Mê Linh</t>
  </si>
  <si>
    <t>X.Đại Thịnh</t>
  </si>
  <si>
    <t>TT.Chi Đông</t>
  </si>
  <si>
    <t>X.Chu Phan</t>
  </si>
  <si>
    <t>Xây dựng trường mầm non Mê Linh, xã Mê Linh (khu trung tâm)</t>
  </si>
  <si>
    <t>TT.Chi Đông, TT.Quang Minh</t>
  </si>
  <si>
    <t>Cải tạo, nâng cấp trạm bơm Thanh Điềm, kiên cố hóa bờ kênh trục chính Thanh Điềm kết hợp làm đường giao thông</t>
  </si>
  <si>
    <t>Hạ tầng đất dịch vụ thôn Giai Lạc (Nay là tổ dân phố 1,2,3), TT. Quang Minh, huyện Mê Linh.</t>
  </si>
  <si>
    <t>Hạ tầng đất dịch vụ thôn Gia Tân (Nay là tổ dân phố số 11) xã Quang Minh, huyện Mê Linh</t>
  </si>
  <si>
    <t>QĐ số 777/QĐ-UBND ngày 09/03/2007 của UBND tỉnh Vĩnh Phúc V/v phê duyệt bổ sung tổng mức đầu tư dự án ĐTXD công trình: HTKT đất dịch vụ T.Gia Tân, X.Quang Minh; QĐ số 3037/QĐ-CT ngày 21/11/2006 của UBND tỉnh Vĩnh Phúc V/v Phê duyệt dự án đầu tư xây dựng công trình.</t>
  </si>
  <si>
    <t>XD HTKT để ĐGQSDĐ khu Đồng Trước, xóm 4 thôn Xa Mạc, xã Liên Mạc, huyện Mê Linh</t>
  </si>
  <si>
    <t>X.Liên Mạc</t>
  </si>
  <si>
    <t>Hạ tầng đất dịch vụ thôn Gia Trung, TT Quang Minh, huyện Mê Linh</t>
  </si>
  <si>
    <t>Xây dựng tuyến đường từ khu trung tâm hành chính huyện Mê Linh đến Trung tâm văn hóa thể thao huyện Mê Linh (Giai đoạn 1)</t>
  </si>
  <si>
    <t>X.Đại Thịnh, X.Văn Khê</t>
  </si>
  <si>
    <t>X.Tam Đồng</t>
  </si>
  <si>
    <t>Xây dựng HTKT để ĐGQSDĐ tại thôn Phú Hữu, xã Thanh Lâm</t>
  </si>
  <si>
    <t>QĐ số 3425/QĐ - UBND ngày 11/6/2012 của UBND V/v Phê duyệt QH địa điểm và tổng mặt bằng 1/500 dựa án; VB số 2332/UBND - KH&amp;ĐT ngày 04/4/2011 của UBNDTP V/v Chấp thuận điều kiện bố trí kế hoạch chuẩn bị đầu tư dự án; QĐ số 335-UBND ngày 26/10/2011 của UBNDTP V/v chấp thuận điều kiện bố trí kế hoạch chuẩn bị đầu tư dự án</t>
  </si>
  <si>
    <t>Phú Xuyên</t>
  </si>
  <si>
    <t>Thị trấn Phúc Thọ</t>
  </si>
  <si>
    <t>Ban QLDA XDHT đấu giá QSDĐ các điểm xen kẹt</t>
  </si>
  <si>
    <t>Long Xuyên</t>
  </si>
  <si>
    <t>Thọ Lộc</t>
  </si>
  <si>
    <t>Trạch Mỹ Lộc</t>
  </si>
  <si>
    <t>Trung tâm PTQĐ Phúc Thọ</t>
  </si>
  <si>
    <t>Dự án: Xây dựng HTKT đấu giá QSD đất xen kẹt tại khu Đồng Sâu xã Liên Hiệp.</t>
  </si>
  <si>
    <t>Liên Hiệp</t>
  </si>
  <si>
    <t>QĐ Số 4219/QĐ-UBND ngày 30/10/2015 của UBND huyện phê duyệt chủ trương đầu tư; QĐ số 2487/QĐ-UBND ngày 09/8/2017 của UBND huyện Phúc Thọ phê duyệt báo cáo kinh tế kỹ thuật</t>
  </si>
  <si>
    <t>Võng Xuyên</t>
  </si>
  <si>
    <t>Mở rộng trường Mầm non xã Thọ Lộc</t>
  </si>
  <si>
    <t>QĐ số 2951/QĐ-UBND ngày 05/9/2014 của UBND huyện v/v phê duyệt dự án</t>
  </si>
  <si>
    <t>Xây dựng công trình cấp nước sạch liên xã Vân Phúc, Xuân Phú, Vân Nam</t>
  </si>
  <si>
    <t xml:space="preserve">Công ty CP Đầu tư và tư vấn thiết kế công trình xây dựng Việt Nam </t>
  </si>
  <si>
    <t xml:space="preserve">Vân Phúc, Xuân Phú, Vân Nam </t>
  </si>
  <si>
    <t>Quyết định chủ trương đầu tư  số 1670/QĐ-UBND ngày 13/3/2017 của UBND thành phố cho Công ty thực hiện dự án.</t>
  </si>
  <si>
    <t>UBND xã Tam Hiệp</t>
  </si>
  <si>
    <t>Dự án: Tiếp nhận, đầu tư cải tạo, nâng cấp hệ thống cấp nước sạch xã Võng Xuyên, huyện Phúc Thọ, thành phố Hà Nội</t>
  </si>
  <si>
    <t>Cty CP thương mại dịch vụ nước sạch Tuấn Minh</t>
  </si>
  <si>
    <t>Quyết định số 324/QĐ-UBND ngày 16 tháng 01 năm 2017 của UBND TP Hà nội chấp thuận chủ trương đầu tư.</t>
  </si>
  <si>
    <t>Thanh Xuân</t>
  </si>
  <si>
    <t>Thanh Trì</t>
  </si>
  <si>
    <t>Tả Thanh Oai</t>
  </si>
  <si>
    <t>Thường Tín</t>
  </si>
  <si>
    <t>Chương Mỹ</t>
  </si>
  <si>
    <t>Hà Đông</t>
  </si>
  <si>
    <t>Phường Phú Lương</t>
  </si>
  <si>
    <t>Phường Biên Giang</t>
  </si>
  <si>
    <t>Ban QLDA ĐTXD quận</t>
  </si>
  <si>
    <t>Sơn Tây</t>
  </si>
  <si>
    <t>Tứ Liên</t>
  </si>
  <si>
    <t>Xuân La</t>
  </si>
  <si>
    <t>Nam Từ Liêm</t>
  </si>
  <si>
    <t>STT</t>
  </si>
  <si>
    <t>Số dự án</t>
  </si>
  <si>
    <t>Diện tích</t>
  </si>
  <si>
    <t>Chuyển mục đích đất lúa</t>
  </si>
  <si>
    <t>Ba Đình</t>
  </si>
  <si>
    <t>G</t>
  </si>
  <si>
    <t>H</t>
  </si>
  <si>
    <t>i</t>
  </si>
  <si>
    <t>Đông Đa</t>
  </si>
  <si>
    <t>Quận, huyện</t>
  </si>
  <si>
    <t>Tổng</t>
  </si>
  <si>
    <t>Diện tích (ha)</t>
  </si>
  <si>
    <t>2. Ba Vì</t>
  </si>
  <si>
    <t>3. Bắc Từ Liêm</t>
  </si>
  <si>
    <t>4. Cầu Giấy</t>
  </si>
  <si>
    <t>5. Chương Mỹ</t>
  </si>
  <si>
    <t>6. Đan Phượng</t>
  </si>
  <si>
    <t>7. Đông Anh</t>
  </si>
  <si>
    <t>8. Đống Đa</t>
  </si>
  <si>
    <t>9. Gia Lâm</t>
  </si>
  <si>
    <t>10. Hà Đông</t>
  </si>
  <si>
    <t>11. Hai Bà Trưng</t>
  </si>
  <si>
    <t>12. Hoài Đức</t>
  </si>
  <si>
    <t>13. Hoàn Kiếm</t>
  </si>
  <si>
    <t>14. Hoàng Mai</t>
  </si>
  <si>
    <t>15. Long Biên</t>
  </si>
  <si>
    <t>16. Mê Linh</t>
  </si>
  <si>
    <t>17. Mỹ Đức</t>
  </si>
  <si>
    <t>18. Nam Từ Liêm</t>
  </si>
  <si>
    <t>19. Phú Xuyên</t>
  </si>
  <si>
    <t>20. Phúc Thọ</t>
  </si>
  <si>
    <t>21. Quốc Oai</t>
  </si>
  <si>
    <t>22. Sóc Sơn</t>
  </si>
  <si>
    <t>23. Sơn Tây</t>
  </si>
  <si>
    <t>24. Tây Hồ</t>
  </si>
  <si>
    <t>25. Thạch Thất</t>
  </si>
  <si>
    <t>26. Thanh Oai</t>
  </si>
  <si>
    <t>27. Thanh Trì</t>
  </si>
  <si>
    <t>28. Thanh Xuân</t>
  </si>
  <si>
    <t>29. Thường Tín</t>
  </si>
  <si>
    <t>30. Ứng Hòa</t>
  </si>
  <si>
    <t>KHSDĐ</t>
  </si>
  <si>
    <t>Danh mục Thu hồi đất, hội đồng nhân dân</t>
  </si>
  <si>
    <t>Đã thu hồi, giao</t>
  </si>
  <si>
    <t>Đã cắm mốc</t>
  </si>
  <si>
    <t>DT</t>
  </si>
  <si>
    <t>Số DA</t>
  </si>
  <si>
    <t>Tổng theo KHSDĐ</t>
  </si>
  <si>
    <t>TH</t>
  </si>
  <si>
    <t>L</t>
  </si>
  <si>
    <t>KH</t>
  </si>
  <si>
    <t>Tỷ lệ %</t>
  </si>
  <si>
    <t>Kế hoạch sử dụng đất</t>
  </si>
  <si>
    <t>Danh mục thu hồi đất</t>
  </si>
  <si>
    <t>Danh mục</t>
  </si>
  <si>
    <t>Dannh mục chuyển mục đich sử dụng đất lúa</t>
  </si>
  <si>
    <t>Ban QLDA ĐTXD quận Long Biên</t>
  </si>
  <si>
    <t>Xây dựng tuyến đường 25m từ khu TTTM Gia Thụy đến đường 40m khu đô thị mới Việt Hưng</t>
  </si>
  <si>
    <t>Xây dựng vườn hoa tại ô quy hoạch A.2/CX2 khớp nối hạ tầng kỹ thuật và hạ tầng xã hội khu vực, phường Ngọc Thụy</t>
  </si>
  <si>
    <t>Xây dựng mới trạm 110kV Tổ hợp Công Nghiệp Sài Đồng (Sài Đồng 2)</t>
  </si>
  <si>
    <t>Huyện Phúc Thọ</t>
  </si>
  <si>
    <t>1a</t>
  </si>
  <si>
    <t>1b</t>
  </si>
  <si>
    <t>xã Vân Hà</t>
  </si>
  <si>
    <t>X.Tiền Phong</t>
  </si>
  <si>
    <t>X.Kim Hoa</t>
  </si>
  <si>
    <t>Trường Tiểu học Chu Phan A, xã Chu Phan, huyện Mê Linh</t>
  </si>
  <si>
    <t>Cải tạo nâng cấp đường Chi Đông-Kim Hoa huyện Mê Linh</t>
  </si>
  <si>
    <t>TB số 312/TB-UBND ngày 30/12/2011 của UBND H V/v chủ trương thu hồi đất thực hiện dự án; QĐ số 5751/QD-UBND ngày 18/11/2010 của UBND TP V/v Phê duyệt dự án đầu tư xây dựng công trình: Cải tạo, nâng cấp đường Chi Đông - Kim Hoa, huyện Mê Linh</t>
  </si>
  <si>
    <t>Xây dựng trạm bơm Văn Khê và hệ thống kênh tiêu ra sông Hồng trên địa bàn huyện Mê Linh</t>
  </si>
  <si>
    <t>QĐ số 6489/QĐ-UBND ngày 28/10/2013 của UBND TP về việc phê duyệt dự án; Quyết định số 2337/QĐ-UBND ngày 24/4/2012 của UBNDH V/v  phê duyệt phương án tổng thể bồi thường, hỗ trợ GPMB</t>
  </si>
  <si>
    <t>X.Đại Thịnh, TT.Chi Đông, TT.Quang Minh</t>
  </si>
  <si>
    <t>Xây dựng HTKT khu đất phục vụ giao đất tái định cư 31 hộ dân và kết hợp đấu giá QSD đất tại xã Mê Linh, huyện Mê Linh</t>
  </si>
  <si>
    <t>Xây dựng HTKT đấu giá QSD đất xen kẹt tại khu đồng Trường Yên, xã Long Xuyên</t>
  </si>
  <si>
    <t xml:space="preserve">Quyết định  số 2175/QĐ-UBND ngày 28/6/2016 của UBND huyện Phúc Thọ  phê duyệt báo cáo kinh tế kỹ thuật </t>
  </si>
  <si>
    <t>xã Tam Hiệp</t>
  </si>
  <si>
    <t>Cải tạo Môi trường hồ Tứ Liên, quận Tây Hồ ( thuộc đề án cải tạo môi trường các Hồ ở nội thành Hà Nội )</t>
  </si>
  <si>
    <t>Tứ Liên - Quảng An</t>
  </si>
  <si>
    <t>Xây dựng nhà TĐC X1 Phú Thượng</t>
  </si>
  <si>
    <t>Loại Biểu</t>
  </si>
  <si>
    <t>1B</t>
  </si>
  <si>
    <t>1A1</t>
  </si>
  <si>
    <t>1A2</t>
  </si>
  <si>
    <t>1a2</t>
  </si>
  <si>
    <t>A</t>
  </si>
  <si>
    <t>B</t>
  </si>
  <si>
    <t>Trung tâm PTQĐ</t>
  </si>
  <si>
    <t>QĐ số 32/QĐ-UBND ngày 09/01/2017 của UBND huyện Mê Linh về việc phê duyệt quy hoạch chi tiết 1/500 và số 567/QĐ-UBND ngày 16/02/2012 của UBND H.Mê Linh về việc phê duyệt điều chỉnh BCKTKT và phê duyệt KHLCNT</t>
  </si>
  <si>
    <t>Ban QLDA ĐTXD Công trình NN &amp;PTNT TP. Hà Nội</t>
  </si>
  <si>
    <t>X.Văn Khê, Đại Thịnh, Tam Đồng</t>
  </si>
  <si>
    <t>Cải tạo nâng cấp tuyến đường 35 huyện Mê Linh (đoạn từ Đại Thịnh đến thị trấn Quang MInh)</t>
  </si>
  <si>
    <t>TTPT Quỹ Đất</t>
  </si>
  <si>
    <t>QĐ số 5348/QĐ-UBND ngày 30/10/2015 của UBND huyện V/v  Phê duyệt Báo cáo KT-KT xây dựng công trình; QĐ số 4252/QĐ-UBND ngày17/8/2015 của UBND huyện V/v phê duyệt CTĐT: Xây dựng HTKT khu đất phục vụ giao đất tái định của 31 hộ dân và kết hợp ĐGQSDĐ tại xã Mê Linh. QĐ số 5348/QĐ-UBND ngày 30/10/2015</t>
  </si>
  <si>
    <t>H. Mê Linh</t>
  </si>
  <si>
    <t>Xây dựng hạ tầng kỹ thuật khu đất phục vụ đấu giá quyền sử dụng đất tại thôn Bạch Đa, xã Kim Hoa, huyện Mê Linh</t>
  </si>
  <si>
    <t>TB số 202/TB-UBND ngày 08/7/2015 của UBND H.Mê Linh V/v Thu hồi đất để thực hiện dự án; QĐ số 6124/QĐ-UBND ngày 24/10/2013 của UBND H.Mê Linh V/v phê duyệt Dự án: Xây dựng trường MN Mê Linh, xã Mê Linh (khu trung tâm)</t>
  </si>
  <si>
    <t>Xây dựng tuyến đường nối từ đường 35 đến đường Bắc Thăng Long - Nội Bài, huyện Mê Linh (Giai đoạn 1)</t>
  </si>
  <si>
    <t>Xây dựng cải tạo, nâng cấp tuyến đường giao thông nội đồng từ cửa miếu xóm 7 thôn Tráng Việt, xã Tráng Việt sang bãi nổi sông Hồng, huyện Mê Linh</t>
  </si>
  <si>
    <t>UBND xã Tráng Việt</t>
  </si>
  <si>
    <t>X.Tráng Việt</t>
  </si>
  <si>
    <t>Ngày 4/8/2016, UBND huyện Mê Linh có Quyết định số 3584/QĐ-UBND phê duyệt báo cáo kinh tế kỹ thuật xây dựng công trình: cải tạo, nâng cấp tuyến đường giao thông nội đồng từ cửa Miếu xóm 7, thôn Tráng Việt, xã Tráng Việt sang bãi nổi sông Hồng, huyện Mê Linh; Quyết định số 3538/QĐ-UBNDH ngày 01/8/2016 V/v phê duyệt chủ trương đầu tư dự án Cải tạo, nâng cấp tuyến đường giao thông nội đồng từ cửa Miếu xóm 7, thôn Tráng Việt, xã Tráng Việt sang bãi nổi sông hồng, huyện Mê Linh</t>
  </si>
  <si>
    <t>UBNDH. Mê Linh</t>
  </si>
  <si>
    <t>Dự án cấp nước sạch liên xã Tiến Thịnh, Vạn Yên, Chu Phan, Liên Mạc, Thạch Đà, Hoàng Kim, Văn Khê, Tự Lập, Tiến Thắng, Thanh Lâm, Tam Đồng, Kim Hoa đồng thời xây dựng Trạm cấp nước có quy mô công suất khoảng 25.000 m3/ngđ đến 30.000 m3/ngđ tại xã Tiến Thịnh, thuộc huyện Mê Linh</t>
  </si>
  <si>
    <t>Liên doanh Cty CP nước sạch nông thôn Thái Bình &amp; Cty dịch vụ kỹ thuật Năng Lượng.</t>
  </si>
  <si>
    <t>X.Chu Phan; Liên Mạc; Tự Lập; Hoàng Kim; Thạch Đà; Văn Khê</t>
  </si>
  <si>
    <t>Xây dựng hạ tầng kỹ thuật khu đất phục vụ đấu giá quyền sử dụng đất tại điểm X4 thôn Nam Cường, xã Tam Đồng, huyện Mê Linh</t>
  </si>
  <si>
    <t>Xây dựng hạ tầng kỹ thuật khu đất phục vụ đấu giá quyền sử dụng đất tại điểm X1 đồng làng Gàn thôn Văn Lôi, xã Tam Đồng, huyện Mê Linh</t>
  </si>
  <si>
    <t>Xây dựng HTKT để đấu giá QSD đất tại điểm X3, xứ đồng Làng Gàn, thôn Văn Lôi, xã Tam Đồng, huyện Mê Linh</t>
  </si>
  <si>
    <t>QĐ số 936/QĐ-UBND ngày 08/02/2013 của UBND TP.Hà Nội V/v Phê duyệt dự án đầu tư xây dựng công trình; QĐ số 6081/QĐ-UBND ngày 21/10/2013 của UBND H.Mê Linh; QĐ số 5098/QĐ - UBND ngày 31/10/2011; QĐ số 7777/QĐ - UBND ngày 06/10/2011 của UBND H.Mê Linh V/v Chấp thuận phương án BT, hỗ trợ GPMB tổng thể khi Nhà nước thu hồi đất.</t>
  </si>
  <si>
    <t>Xây dựng HTKT để đấu giá QSD đất tại điểm X2, thôn Yên Vinh, xã Thanh Lâm, huyện Mê Linh</t>
  </si>
  <si>
    <t>Xây dựng hạ tầng kỹ thuật khu đất đấu giá QSD đất tại tổ dân phố số 7, thị trấn Quang Minh, huyện Mê Linh (khu vực xung quanh trường mầm non Quang Minh B)</t>
  </si>
  <si>
    <t>UBND  TT Quang Minh</t>
  </si>
  <si>
    <t>Xây dựng nhà văn hóa tổ 4 thị trấn Quang Minh</t>
  </si>
  <si>
    <t>QĐ số 3676/QĐ-UBND ngày 9/7/2009 của UBND H.Mê Linh Phê duyệt chủ trương đầu tư xây dựng NVH tổ 4; QĐ số 6204/QĐ - UBND ngày 31/10/2009 V/v Phê duyệt Báo cáo kinh tế - Kỹ thuật NVH tổ 4; QĐ số 831/QĐ - UBND ngày 14/12/2010  Phê duyệt điều chỉnh Báo cáo KT-KT nhà văn hóa tổ 4;</t>
  </si>
  <si>
    <t>huyện Phúc Thọ</t>
  </si>
  <si>
    <t>BQLDA ĐTXD huyện</t>
  </si>
  <si>
    <t>Cải tạo, nâng cấp hệ thống kênh tiêu trạm bơm Phú Thụ tại các huyện Phúc Thọ, Thạch Thất và Thị xã Sơn Tây</t>
  </si>
  <si>
    <t>BQLDA đầu tư xây dựng CT nông nghiệp và PTNT TPHN</t>
  </si>
  <si>
    <t>Các xã Sen Chiểu, Phương Độ, Võng Xuyên, Thọ Lộc, Phúc Hòa, TML, TT Phúc Thọ</t>
  </si>
  <si>
    <t>Mở rộng nghĩa trang nhân dân xã Vân Hà</t>
  </si>
  <si>
    <t>QĐ số 3932/QĐ-UBND ngày 30/10/2017 của UBND huyện phê duyệt báo cáo kinh tế kỹ thuật</t>
  </si>
  <si>
    <t>Dự án: Xây dựng HTKT đấu giá QSD đất xen kẹt tại điểm X10 thị trấn Phúc Thọ</t>
  </si>
  <si>
    <t xml:space="preserve">QĐ Số 3824/QĐ-UBND ngày 26/10/2017 của UBND huyện phê duyệt Báo cáo KTKT </t>
  </si>
  <si>
    <t>Dự án: Xây dựng HTKT đấu giá QSD đất xen kẹt tại điểm X1 cụm 8, xã Hát Môn</t>
  </si>
  <si>
    <t>Xã Hát Môn</t>
  </si>
  <si>
    <t xml:space="preserve">QĐ Số 3823/QĐ-UBND ngày 26/10/2017 của UBND huyện phê duyệt Báo cáo KTKT </t>
  </si>
  <si>
    <t>NHK</t>
  </si>
  <si>
    <t>HTX Liên minh Chăn nuôi Huyện Phúc Thọ</t>
  </si>
  <si>
    <t>Quyết định số 2397/QĐ-UBND ngày 17/5/2018 của UBND Thành phố Hà Nội v/v chấp thuận chủ trương đầu tư dự án</t>
  </si>
  <si>
    <t>Nghĩa trang liệt sỹ Trạch Mỹ Lộc</t>
  </si>
  <si>
    <t>TTPTQĐ Quận</t>
  </si>
  <si>
    <t>Yên Phụ</t>
  </si>
  <si>
    <t>Thụy Khuê</t>
  </si>
  <si>
    <t>Cải tạo môi trường vệ sinh khu dân cư xung quanh mương thoát nước Thuỵ Khuê đoạn dốc La Pho đến Cống Đõ</t>
  </si>
  <si>
    <t>Quyết định số 2328/-UBND ngày 29/3/2013 của UBND thành phố Hà Nội về điều chỉnh nội dung ghi tại khoản 2. điều 1 Quyết định số 2374/QĐ-UBND ngày 7/6/1999 của UBND Thành phố có giao UBND quận Tây Hồ thực hiện công tác GPMB dự án; Biên bản bàn giao mốc; Bản vẽ ranh giới có xác nhận của UBND quận Tây Hồ và chỉ lệnh của Sở TNMT.</t>
  </si>
  <si>
    <t>Cải tạo. nâng cấp đường Xuân Diệu</t>
  </si>
  <si>
    <t>Quảng An, Tứ Liên</t>
  </si>
  <si>
    <t>Xây dựng tuyến đường ngõ 612 Lạc Long Quân</t>
  </si>
  <si>
    <t>Xây dựng tuyến ngõ 343 An Dương Vương</t>
  </si>
  <si>
    <t>Xây dựng tuyến đường ngõ 52 Tô Ngọc Vân phường Quảng An</t>
  </si>
  <si>
    <t>Dự án GPMB di chuyển hộ dân ra khỏi khu vực 1 di tích Chùa Tảo Sách</t>
  </si>
  <si>
    <t>C.Ty TNHH THT</t>
  </si>
  <si>
    <t>Dự án Trung tâm khu đô thị mới Tây Hồ Tây (giai đoạn 2)</t>
  </si>
  <si>
    <t>C.Ty TNHH phát triển THT</t>
  </si>
  <si>
    <t>Tòa nhà CT3, CT4 thuộc khu tái định cư Xuân La</t>
  </si>
  <si>
    <t>C.Ty cổ phần đầu tư đô thị Hồ Tây</t>
  </si>
  <si>
    <t>Dự án nhà ở. đất ở cán bộ cao cấp của Đảng và Nhà nước tại 1C-106. Đặng Thai Mai, quận Tây Hồ</t>
  </si>
  <si>
    <t>Văn phòng Trung ương Đảng</t>
  </si>
  <si>
    <t>Các tuyến ống dẫn nước phục vụ Nhà máy nước mặt sông Hồng</t>
  </si>
  <si>
    <t>Quyết định số 5611/Q Đ-UBND ngày 24/10/2015 của UBND Thành phố Hà Nội</t>
  </si>
  <si>
    <t>Xây dựng trường THCS An Dương</t>
  </si>
  <si>
    <t>Đường Văn Cao - Hồ Tây</t>
  </si>
  <si>
    <t>Dự án đầu tư xây dựng công trình mở rộng nhà sinh hoạt khu dân cư số 10, địa chỉ ngõ 282 Thụy Khuê, phường Thụy Khuê</t>
  </si>
  <si>
    <t>Công trình điện phục vụ Trạm biến áp 110kV Công viên Thủ Lệ và Trạm 220kV Tây Hồ. Trạm 110kV Nhật Tân.</t>
  </si>
  <si>
    <t>Các Phường</t>
  </si>
  <si>
    <t>Quận
Hà Đông</t>
  </si>
  <si>
    <t>Dự án đất giao thông dải đất phía Nam đường Đại Cồ Việt</t>
  </si>
  <si>
    <t xml:space="preserve"> Công ty TNHH Đầu tư và Phát triển Nam Đại Cồ Việt</t>
  </si>
  <si>
    <t>Phía Nam đường Đại Cồ Việt, thuộc phường Bách Khoa + Lê Đại Hành + Cầu Dền</t>
  </si>
  <si>
    <t>Số 86 ngõ chùa Liên Phái - P. Cầu Dền</t>
  </si>
  <si>
    <t xml:space="preserve"> Công ty TNHH TMDV khách sạn Tân Hoàng Minh</t>
  </si>
  <si>
    <t>Phía Nam đường Đại Cồ Việt, ô đất B1, B2 thuộc phường Bách Khoa, Lê Đại Hành</t>
  </si>
  <si>
    <t>163 - Đại La 
P.Đồng Tâm</t>
  </si>
  <si>
    <t>Ao thống nhất I, thống nhất II, ao Vũ Tạo II - Phường Trương Định</t>
  </si>
  <si>
    <t>161 Mai Hắc Đế 
 phường Lê Đại Hành</t>
  </si>
  <si>
    <t>Dự án đất ở khu đất phía Nam đường Đại Cồ Việt</t>
  </si>
  <si>
    <t>Phía Nam đường Đại Cồ Việt, thuộc phường Bách Khoa + Lê Đại Hành</t>
  </si>
  <si>
    <t>Xây dựng trường Tiểu học tại điểm đất 349 Minh Khai</t>
  </si>
  <si>
    <t>349 Minh Khai, phường Vĩnh Tuy</t>
  </si>
  <si>
    <t>Tu bổ, tôn tạo cụm di tích đền, đình, chùa Hai Bà Trưng</t>
  </si>
  <si>
    <t>12 Hương Viên, phường Đồng Nhân</t>
  </si>
  <si>
    <t>Khu nhà ở xã hội Thượng Thanh và đấu nối HTKT khu vực phường Thượng Thanh, quận Long Biên</t>
  </si>
  <si>
    <t xml:space="preserve"> Quyết định số 275/QĐ-UBND thành phố Hà Nội ngày 18/1/2016 về việc phê duyệt quy hoạch chi tiết tỷ lệ 1/500;  Quyết định số 2110/QĐ-UBND ngày 3/5/2018 của UBND Thành phố HN quyết định chủ trương đầu tư</t>
  </si>
  <si>
    <t>Trung tâm PTQĐ quận Long Biên</t>
  </si>
  <si>
    <t>Ngọc Thụy, Thượng Thanh, Đức Giang</t>
  </si>
  <si>
    <t>Công ty cổ phần Thương mại Ngôi nhà mới</t>
  </si>
  <si>
    <t>Long Biên, Bồ Đề</t>
  </si>
  <si>
    <t>Vingroup</t>
  </si>
  <si>
    <t>Khu đô thị Vinhomes Riverside 2</t>
  </si>
  <si>
    <t>Việt Hưng, Phúc Đồng</t>
  </si>
  <si>
    <t>Văn bản số 471/TTg-KTN 29/3/2011 của TTCP; QĐ 491/QĐ-UBND 19/1/2012 của TP;  1776/UBND-KH&amp;ĐT 07/3/2013 của TP; 1156/TTg-KTN 2/8/2013 của TTCP; 5981/UBND-QHXDGT 19/8/2013 của TP; Quyết định số 1961/QĐ-UBND ngày 22/4/2016 của UBND thành phố Hà Nội về việc quyết định chủ trương đầu tư</t>
  </si>
  <si>
    <t>Công ty cổ phần Đầu tư Bảo Ngọc TTC</t>
  </si>
  <si>
    <t>Quyết định số 5015/QĐ-UBND ngày 28/7/2017 của UBND Hà Nội về việc phê duyệt đề xuất dự án theo hình thức đối tác công tư</t>
  </si>
  <si>
    <t>Công ty cổ phần Him Lam</t>
  </si>
  <si>
    <t>Dự án khu đô thị hỗ trợ Khu công nghiệp Sài Đồng B</t>
  </si>
  <si>
    <t>CTCP Đầu tư Thạch Bàn</t>
  </si>
  <si>
    <t>Quyết định số 2666/QĐ-UBND ngày 16/5/2014 của UBND TP HN phê duyệt chi tiết tỷ lệ 1/500; Quyết định số 151/TTg ngày 11/3/1996 của Thủ tướng Chính phủ phê duyệt dự án đầu tư; Quyết định số 2998/QĐ-UBND ngày 16/6/2018 của UBND Thành phố Hà Nội về việc quyết định chủ trương đầu tư</t>
  </si>
  <si>
    <t>Khu nhà ở xã hội cao tầng Bảo Ngọc thuộc ô NO2, khu G3</t>
  </si>
  <si>
    <t>Quyết định số 2963/QĐ-UBND ngày 15/6/2018 của UBND Thành Phố Hà Nội về việc quyết định chủ trương đầu tư</t>
  </si>
  <si>
    <t>Khu nhà ở xã hội, tái định cư và thương mại Him Lam Phúc Lợi</t>
  </si>
  <si>
    <t>Quyết định số 2967/QĐ-UBND ngày 15/6/2018 của UBND Thành Phố Hà Nội về việc quyết định chủ trương đầu tư</t>
  </si>
  <si>
    <t>Trạm biến áp 110KV Đông Dư (Tây Nam Gia Lâm) và nhánh rẽ (phần đường dây 110KV nhánh rẽ)</t>
  </si>
  <si>
    <t>Xây dựng mới trạm biến áp 110kV Ngọc Thụy và nhánh rẽ</t>
  </si>
  <si>
    <t>Thượng Thanh, Ngọc Thụy</t>
  </si>
  <si>
    <t>Chỉnh trang hạ tầng kỹ thuật ô đất thuộc ô quy hoạch C.7/LX, D.5/LX5 tại phường Phúc Lợi, quận Long Biên</t>
  </si>
  <si>
    <t>Chỉnh trang hạ tầng kỹ thuật ô đất thuộc ô quy hoạch G.6/LX4, G.6/LX7 tại phường Thạch Bàn, quận Long Biên</t>
  </si>
  <si>
    <t>Chỉnh trang hạ tầng kỹ thuật ô đất thuộc ô quy hoạch C.15/CX1, C.15/LX1 tại phường Phúc Đồng, quận Long Biên</t>
  </si>
  <si>
    <t>Chỉnh trang HTKT ô đất thuộc ô quy hoạch A.4/CX1, A.4/CL1, A.5/LX5, A.4/P5 phường Thượng Thanh, quận Long Biên</t>
  </si>
  <si>
    <t xml:space="preserve">Cải tạo, nâng cấp tuyến đường từ phố cầu Bây đến kho 205 (Tổng cục Hậu Cần), phường Sài Đồng. </t>
  </si>
  <si>
    <t xml:space="preserve">Xây dựng tuyến đường từ khu TĐC đến trường THCS Cự Khối </t>
  </si>
  <si>
    <t>Xây dựng tuyến đường từ ô QH G.7/CC5 đến đường 25m phường Cự Khối</t>
  </si>
  <si>
    <t xml:space="preserve">Đầu tư, cải tạo nâng cấp các tuyến đường xung quanh chợ Gia Lâm </t>
  </si>
  <si>
    <t>Xây dựng cơ sở giáo dục tại ô quy hoạch A.6/NT Gia Thụy, phường Gia Thụy, quận Long Biên</t>
  </si>
  <si>
    <t xml:space="preserve">Xây dựng tuyến đường 13,5m theo quy hoạch từ đường 21m đến hành lang chân đê Đuống - Phù Đổng (ngõ 279 Phúc Lợi), phường Phúc Lợi. </t>
  </si>
  <si>
    <t>Xây dựng hạ tầng kỹ thuật các ô đất B.3/NO1, B.3/NO4, B.5/NO1 và các tuyến đường phụ cận có mặt cắt ngang B=13,5m; B=11,5m phục vụ đấu giá quyền sử dụng đất tại phường Thượng Thanh, quận Long Biên</t>
  </si>
  <si>
    <t>Tổng công ty điện lực thành phố Hà Nội</t>
  </si>
  <si>
    <t>TTPT quỹ đất huyện Quốc Oai</t>
  </si>
  <si>
    <t>huyện Quốc Oai</t>
  </si>
  <si>
    <t>Các dự án Đấu giá ĐG03, ĐG05, ĐG 06 - Sài Sơn</t>
  </si>
  <si>
    <t>Xã Sài Sơn</t>
  </si>
  <si>
    <t>BQLDAĐTXD huyện</t>
  </si>
  <si>
    <t>Xã Thạch Thán</t>
  </si>
  <si>
    <t>Đường Thị trấn Quốc Oai (tuyến từ sau chợ phủ đi Ngô Sài)</t>
  </si>
  <si>
    <t>Thị trấn Quốc Oai</t>
  </si>
  <si>
    <t>TT PT qũy đất</t>
  </si>
  <si>
    <t>Ngọc Mỹ</t>
  </si>
  <si>
    <t>Khu Sông Xưởng 2</t>
  </si>
  <si>
    <t>Xã Tân Hòa</t>
  </si>
  <si>
    <t>Xây dựng hạ tầng kỹ thuật phục vụ đấu giá quyền sử dụng đất điểm đấu giá số 01 - thôn Khánh Tân - xã Sài Sơn</t>
  </si>
  <si>
    <t>Quyết định số 215/QĐ-UBND ngày 17/01/2018 của UBND huyện Quốc Oai về việc phê duyệt dự án: Xây dựng hạ tầng kỹ thuật phục vụ đấu giá quyền sử dụng đất điểm đấu giá số 01, thôn Khánh Tân, xã Sài Sơn, huyện Quốc Oai, thành phố Hà Nội</t>
  </si>
  <si>
    <t>Xây dựng hạ tầng kỹ thuật phục vụ đấu giá quyền sử dụng đất điểm đấu giá số 03 - thôn Thụy Khuê - xã Sài Sơn</t>
  </si>
  <si>
    <t>Quyết định số 217/QĐ-UBND ngày 17/01/2018 của UBND huyện Quốc Oai về việc phê duyệt dự án: Xây dựng hạ tầng kỹ thuật phục vụ đấu giá quyền sử dụng đất điểm đấu giá số 03, thôn Thụy Khuê, xã Sài Sơn, huyện Quốc Oai, thành phố Hà Nội</t>
  </si>
  <si>
    <t>Hệ thống cấp nước sạch các xã Ngọc Liệp, Liệp Tuyết, Tuyết Nghĩa, Cấn Hữu lấy từ nguồn nước sạch Sông Đà</t>
  </si>
  <si>
    <t>Công ty TNHH Đồng Tiến Thành Hà Nam</t>
  </si>
  <si>
    <t>Quyết định số 5037/QĐ-UBND ngày 15/9/2016 của UBND thành phố Hà Nội về chủ trương đầu tư</t>
  </si>
  <si>
    <t>UBND huyện Thanh Oai</t>
  </si>
  <si>
    <t>Cự Khê</t>
  </si>
  <si>
    <t>Tam Hưng</t>
  </si>
  <si>
    <t>Phương Trung</t>
  </si>
  <si>
    <t>TT Kim Bài</t>
  </si>
  <si>
    <t>Hồng Dương</t>
  </si>
  <si>
    <t>Dân Hòa</t>
  </si>
  <si>
    <t>Kim Thư</t>
  </si>
  <si>
    <t>Cao Viên</t>
  </si>
  <si>
    <t>Ban QLDA đầu tư xây dựng công trình nông nghiệp và phát triển nông thôn TP Hà Nội</t>
  </si>
  <si>
    <t>Cải tạo, nâng cấp hệ thống tưới tiêu trạm bơm Phương Nhị</t>
  </si>
  <si>
    <t>Thanh Thùy</t>
  </si>
  <si>
    <t>Tân Ước</t>
  </si>
  <si>
    <t>Đường dây 220 kV Hà Đông-Phủ Lý</t>
  </si>
  <si>
    <t>Truyền tải điện Hà Nội</t>
  </si>
  <si>
    <t>Bình Minh</t>
  </si>
  <si>
    <t>Quyết định phê duyệt dự án đầu tư số 630/QĐ-EVNNPT ngày 12/4/2017 của Tổng công ty truyền tải điện quốc gia; Văn bản 4116/UBND-KT ngày 23/8/2017 của UBND TP về việc thay dây, nâng khả năng tải đường dây điện 220 kV Hà Đông-Phủ Lý</t>
  </si>
  <si>
    <t>Liên Châu</t>
  </si>
  <si>
    <t>Thanh Cao</t>
  </si>
  <si>
    <t>Cải tạo chỉnh trang đường tỉnh lộ 427, đoạn từ QL21B-đường trục phía Nam-Quốc lộ 1A trên địa bàn huyện Thanh Oai</t>
  </si>
  <si>
    <t>Cụm công nghiệp Bình Minh- Cao Viên</t>
  </si>
  <si>
    <t>Công ty cổ phần đầu tư xây dựng Hà Tây</t>
  </si>
  <si>
    <t>Bình Minh, Bích Hòa, Cao Viên</t>
  </si>
  <si>
    <t>Quyết định 1075/QĐ-UBND ngày 25/6/2007  v/v phê duyệt Quy hoạch chi tiết Cụm công nghiệp Bình Minh - Cao Viên, huyện Thanh Oai. Quyết định 4758/QĐ-UBND ngày 20/7/2017 của UBND Thành phố Hà Nội về việc thành lập cụm công nghiệp</t>
  </si>
  <si>
    <t>Trung tâm Thương mại dịch vụ Hạ Đình</t>
  </si>
  <si>
    <t>Cty TNHH Thương mại hỗ trợ Kiến thiết miền núi</t>
  </si>
  <si>
    <t>Phường Hạ Đình</t>
  </si>
  <si>
    <t>Quận Thanh Xuân</t>
  </si>
  <si>
    <t>Tổng Cty ĐT&amp;PT nhà HN và liên danh</t>
  </si>
  <si>
    <t>Phường Nhân Chính</t>
  </si>
  <si>
    <t>13. Hoàng Mai</t>
  </si>
  <si>
    <t>14. Long Biên</t>
  </si>
  <si>
    <t>15. Mê Linh</t>
  </si>
  <si>
    <t>16. Mỹ Đức</t>
  </si>
  <si>
    <t>17. Nam Từ Liêm</t>
  </si>
  <si>
    <t>18. Phú Xuyên</t>
  </si>
  <si>
    <t>19. Phúc Thọ</t>
  </si>
  <si>
    <t>20. Quốc Oai</t>
  </si>
  <si>
    <t>21. Sóc Sơn</t>
  </si>
  <si>
    <t>22. Sơn Tây</t>
  </si>
  <si>
    <t>23. Tây Hồ</t>
  </si>
  <si>
    <t>24. Thạch Thất</t>
  </si>
  <si>
    <t>25. Thanh Oai</t>
  </si>
  <si>
    <t>26. Thanh Trì</t>
  </si>
  <si>
    <t>29. Ứng Hòa</t>
  </si>
  <si>
    <t>1a1</t>
  </si>
  <si>
    <t>(Kèm theo Tờ trình số       /TTr-UBND ngày   tháng   năm 2018 của UBND Thành phố)</t>
  </si>
  <si>
    <t>27. Thanh Xuân</t>
  </si>
  <si>
    <t>28. Thường Tín</t>
  </si>
  <si>
    <t>Ban QLDA ĐTXD CTGT TP Hà Nội</t>
  </si>
  <si>
    <t>Dự án đầu tư xây dựng công trình cầu Châu Mai</t>
  </si>
  <si>
    <t>Quyết định số 5796/QĐ-UBND ngày 25/10/2018 của UBND thành phố Hà Nội phê duyệt dự án</t>
  </si>
  <si>
    <t>Dự án đầu tư xây dựng công trình cầu Tri Lễ</t>
  </si>
  <si>
    <t>Quyết định số 5795/QĐ-UBND ngày 25/10/2018 của UBND thành phố Hà Nội phê duyệt dự án</t>
  </si>
  <si>
    <t>Dự án đầu tư xây dựng cầu Văn Quang</t>
  </si>
  <si>
    <t>Nghĩa Hương</t>
  </si>
  <si>
    <t>Xã Long Xuyên</t>
  </si>
  <si>
    <t>Xã Tam Hiệp</t>
  </si>
  <si>
    <t>Trung tâm văn hóa xã Tam Hiệp</t>
  </si>
  <si>
    <t>QĐ số 3583/QĐ-UBND ngày 03/10/2017 của UBDN huyện Phúc Thọ v/v phê duyệt chủ trương đầu tư. QĐ số 2807/QĐ-UBND ngày 30/10/2018 v/v phê duyệt dự án đầu tư. Văn bản 1153/UBND-QLĐT ngày 31/10/2017 v/v chấp thuận bản vẽ tổng mặt bằng</t>
  </si>
  <si>
    <t>Quyết định số 5642/QĐ-UBND ngày 22/10/2018 của UBND Thành phố phê duyệt dự án</t>
  </si>
  <si>
    <t>Mở rộng ngõ 191 - Minh Khai</t>
  </si>
  <si>
    <t>Ngõ 191 - Minh Khai</t>
  </si>
  <si>
    <t>Đường Nguyễn Đình Chiểu kéo dài</t>
  </si>
  <si>
    <t>Ao Mẫu Tư 1, Mẫu Tư 2, phường Trương Định</t>
  </si>
  <si>
    <t xml:space="preserve">Xây dựng tuyến đường quy hoạch 13,5m từ đường Nguyễn Văn Linh đến nga ba sông Cầu Bây </t>
  </si>
  <si>
    <t>Quyết định số 4410/QĐ/UBND ngày 26/10/2018 của UBND quận Long Biên phê duyệt báo cáo kinh tế kỹ thuật công trình</t>
  </si>
  <si>
    <t>Xây dựng trường mầm non tại ô QH A.7/NT2 phường Ngọc Lâm</t>
  </si>
  <si>
    <t>Xây dựng trường THCS tại ô quy hoạch A.4/THCS1, phường Ngọc Thụy</t>
  </si>
  <si>
    <t>GPMB, xây dựng sân chơi tổ 16 tại ao đầu ghi thuộc ô quy hoạch A.6/LX1 tổ 16</t>
  </si>
  <si>
    <t>Ban QLDA ĐTXD CT NN&amp;PTNT Thành phố</t>
  </si>
  <si>
    <t>Cẩm Đình, Phương Độ, Tam Thuần, Tích Giang</t>
  </si>
  <si>
    <t>Hồng Dương, Liên Châu, Dân Hòa, Tân Dân</t>
  </si>
  <si>
    <t>Tu bổ, tôn tạo chùa Duệ Tú</t>
  </si>
  <si>
    <t>Có</t>
  </si>
  <si>
    <t>BQLDA</t>
  </si>
  <si>
    <t>Chủ trường đầu tư</t>
  </si>
  <si>
    <t>chủ trương đầu tư</t>
  </si>
  <si>
    <t>II</t>
  </si>
  <si>
    <t>III</t>
  </si>
  <si>
    <t>Nhà văn hóa thôn Nội Đồng, xã Đại Thịnh</t>
  </si>
  <si>
    <t>UBND xã Đại Thịnh</t>
  </si>
  <si>
    <t>Bãi tập kết rác tổ dân phố: Điểm X1, tổ DP số 1; Điểm X2, tổ DP số 2; Điểm X3, tổ DP số 3; Điểm X4, tổ DP số 8; Điểm X5, tổ DP số 4.</t>
  </si>
  <si>
    <t>Xây dựng vườn hoa, cây xanh xung quanh khu vực Hồ Thuỷ Sứ dưới</t>
  </si>
  <si>
    <t>Tổng số</t>
  </si>
  <si>
    <t>(Kèm theo Nghị quyết số       /NQ-HĐND ngày  /12/2018 của HĐND Thành phố)</t>
  </si>
  <si>
    <t>QĐ số 5587/QĐ - UBND ngày 18/10/2018 của UBND TP V/v Phê duyệt điều chỉnh thời gian thực hiện dự án; QĐ số 6527/ QĐ-UBND ngày 30/10/2013 của UBND TP V/v phê duyệt dự án đầu tư  Cải tạo, nâng cấp trạm bơm Thanh Điềm, kiên cố hóa bờ kênh trục chính Thanh Điềm kết hợp làm đường giao thông</t>
  </si>
  <si>
    <t>Xây dựng hạ tầng kỹ thuật để đấu giá quyền sử dụng đất tại điểm X2 thôn Trung Hậu Đoài, xã Tiền Phong, huyện Mê Linh,</t>
  </si>
  <si>
    <t>Xây dựng HTKT để đấu giá QSD đất tại điểm X1, tổ dân phố số 2, thị trấn Chi Đông, huyện Mê Linh</t>
  </si>
  <si>
    <t>Xây dựng tuyến đường gom Bắc Thăng Long - Nội Bài, đoạn qua Khu công nghiệp Quang Minh I</t>
  </si>
  <si>
    <t>Xây dựng HTKT để đấu giá QSD đất tại điểm X1, thôn Yên Vinh, xã Thanh Lâm, huyện Mê Linh</t>
  </si>
  <si>
    <t>Cải tạo nâng cấp đường 23B (Hà Nội - Nghĩa Trang Thanh Tước)</t>
  </si>
  <si>
    <t>Xây dựng hạ tầng kỹ thuật khu đất phục vụ đấu giá QSD đất tại điểm X5, thôn Trung Hậu Đông, xã Tiền Phong, huyện Mê Linh</t>
  </si>
  <si>
    <t>Xây dựng hạ tầng kỹ thuật khu đất đấu giá QSD đất tại điểm X7, thôn Nại Châu, xã Chu Phan, huyện Mê Linh</t>
  </si>
  <si>
    <t>Xây dựng hạ tầng kỹ thuật để giao đất dịch vụ và kết hợp đấu giá QSD đất tại tổ dân phố số 3 (điểm QM-04) thị trấn Quang Minh, huyện Mê Linh</t>
  </si>
  <si>
    <t>Xây dựng hạ tầng kỹ thuật khu đất đấu giá QSD đất xen kẹt tại điểm X1, khu Giếng Chùa, tổ dân phố số 1, thị trấn Quang Minh, huyện Mê Linh</t>
  </si>
  <si>
    <t>Xây dựng hạ tầng kỹ thuật để đấu giá QSD đất tại khu Quán Chợ, thôn Bồng Mạc, xã Liên Mạc, huyện Mê Linh</t>
  </si>
  <si>
    <t>Nâng cấp, mở rộng và xây dựng bổ sung cơ sở vật chất trường tiểu học Quang Minh B, thị trấn Quang Minh</t>
  </si>
  <si>
    <t>Nhà văn hóa thôn Đại Bái, xã Đại Thịnh</t>
  </si>
  <si>
    <t>I</t>
  </si>
  <si>
    <t>MNC</t>
  </si>
  <si>
    <t>Quyết định số 399a/QĐ-UBND ngày 03/02/2018 của UBND huyện Quốc Oai V/v phê duyệt chủ trương đầu tư công trình: Xây dựng hạ tầng kỹ thuật khu đất đấu giá QSD đất ở ĐG 07/2018, xã Tân Hòa, huyện Quốc Oai, thành phố Hà Nội; 4739/QĐ-UBND-QLĐT ngày 05/10/2018 của UBND huyện về việc phê duyệt báo cáo KTKT</t>
  </si>
  <si>
    <t>Xây dựng hạ tầng kỹ thuật khu đấu giá quyền sử dụng đất ở ĐG06 - Thị trấn Quốc Oai</t>
  </si>
  <si>
    <t>Quyết định số 2100a/QĐ-UBND ngày 18/5/2018 của UBND huyện Quốc oai về việc phê duyệt điều chỉnh dự án đầu tư xây dựng</t>
  </si>
  <si>
    <t>Quyết định số 4104/QĐ-UBND ngày 12/9/2018 của UBND huyện Quốc Oai v/v phê duyệt chủ trương đầu tư; Quyết định số 5055/QĐ-UBND ngày 25/10/2018 phê duyệt Báo cáo kinh tế kỹ thuật</t>
  </si>
  <si>
    <t>Xây dựng hạ tầng kỹ thuật khu Đất đấu giá quyền sử dụng đất ở ĐG06/2019 thôn Phú Mỹ, xã Ngọc Mỹ</t>
  </si>
  <si>
    <t>Quyết định số 4100/QĐ-UBND ngày 12/9/2018 của UBND huyện Quốc Oai v/v phê duyệt chủ trương đầu tư; Quyết định số 71/QĐ-UBND ngày 11/01/2019 phê duyệt dự án</t>
  </si>
  <si>
    <t>Xây dựng hạ tầng kỹ thuật khu Đất đấu giá quyền sử dụng đất ở ĐG08/2019 xã Sài Sơn</t>
  </si>
  <si>
    <t>Quyết định số 4102/QĐ-UBND ngày 12/9/2018 của UBND huyện Quốc Oai v/v phê duyệt chủ trương đầu tư; Quyết định số 72/QĐ-UBND ngày 11/01/2019 phê duyệt dự án</t>
  </si>
  <si>
    <t>Xây dựng hạ tầng kỹ thuật khu Đất đấu giá quyền sử dụng đất ở ĐG12/2019 xã Ngọc Liệp</t>
  </si>
  <si>
    <t>Ngọc Liệp</t>
  </si>
  <si>
    <t>Quyết định số 4107/QĐ-UBND ngày 12/9/2018 của UBND huyện Quốc Oai v/v phê duyệt chủ trương đầu tư; Quyết định số 73/QĐ-UBND ngày 11/01/2019 phê duyệt dự án</t>
  </si>
  <si>
    <t>Trường Mầm non Cấn Hữu (điểm trường thôn Đĩnh Tú và Thái Thượng Khê), xã Cấn Hữu</t>
  </si>
  <si>
    <t>Vốn thực hiện là 12,5 tỷ từ ngân sách Thành phố theo Quyết định số 2032/QĐ-UBND ngày 24/4/2019 của UBND thành phố Hà Nội V/v điều chỉnh và giao bổ sung kế hoạch đầu tư vốn ngân sách Thành phố năm 2019;
QĐ số 4962/QĐ-UBND ngày 23/10/2018 của UBND huyện phê duyệt báo cáo KTKT</t>
  </si>
  <si>
    <t>Vốn thực hiện là 10,5 tỷ từ ngân sách Thành phố theo Quyết định số 2032/QĐ-UBND ngày 24/4/2019 của UBND thành phố Hà Nội V/v điều chỉnh và giao bổ sung kế hoạch đầu tư vốn ngân sách Thành phố năm 2019
QĐ số 5089/QĐ-UBND ngày 29/10/2018 của UBND huyện phê duyệt báo cáo KTKT</t>
  </si>
  <si>
    <t xml:space="preserve">Trường tiểu học Cấn Hữu </t>
  </si>
  <si>
    <t>Vốn thực hiện là 15 tỷ từ ngân sách Thành phố theo Quyết định số 2032/QĐ-UBND ngày 24/4/2019 của UBND thành phố Hà Nội V/v điều chỉnh và giao bổ sung kế hoạch đầu tư vốn ngân sách Thành phố năm 2019;
QĐ số 5096/QĐ-UBND ngày 30/10/2018 của UBND huyện phê duyệt báo cáo nghiên cứu khả thi</t>
  </si>
  <si>
    <t>Đường trục phát triển các xã vùng bán sơn địa huyện Quốc Oai (tuyến ĐH09 Phú Cát-Hòa Thạch-Đông Yên)</t>
  </si>
  <si>
    <t>Phượng Cách</t>
  </si>
  <si>
    <t>Tân Phú</t>
  </si>
  <si>
    <t>Khu đô thị và dịch vụ phía Tây Quốc Oai (Khu đô thị Hà Nội Westgate)</t>
  </si>
  <si>
    <t>OCT+TMD</t>
  </si>
  <si>
    <t>Công ty TNHH Liên Doanh Hà Nội WESTGATE</t>
  </si>
  <si>
    <t>Quyết đinh 5807/QĐ-UBND ngày 22/8/2017 của UBND thành phố Hà Nội về việc phê duyệt đồ án điều chỉnh quy hoạch chi tiết tỷ lệ 1/500 khu đô thị và dịch vụ phía tây Quốc Oai; Quyết định số 841/QĐ-UBND ngày 19/2/2019 của UBND thành phố Hà Nội về việc điều chỉnh chủ trươngđầu tư dự án.</t>
  </si>
  <si>
    <t>Xây dựng hạ tầng kỹ thuật khu đất đấu giá quyền sử dụng đất ở ĐG24 thôn Yên Nội, xã Đồng Quang</t>
  </si>
  <si>
    <t>Xây dựng hạ tầng kỹ thuật khu đất đấu giá quyền sử dụng đất ở ĐG25 thôn Yên Nội, xã Đồng Quang</t>
  </si>
  <si>
    <t>Xây dựng hạ tầng kỹ thuật khu đất đấu giá quyền sử dụng đất ở ĐG26 thôn Đồng Lư, xã Đồng Quang</t>
  </si>
  <si>
    <t>Ban Quản lý dự án huyện</t>
  </si>
  <si>
    <t>Yên Sơn</t>
  </si>
  <si>
    <t>Nâng cấp cải tạo nhà văn hoá thôn 3, thôn 4 xã Thạch Thán</t>
  </si>
  <si>
    <t>Quyết định số 4941/QĐ-UBND ngày 22/10/2018 của UBND huyện Quốc Oai về việc phê duyệt báo cáo kinh tế kỹ thuật</t>
  </si>
  <si>
    <t>Cụm công nghiệp làng nghề Tân Hòa</t>
  </si>
  <si>
    <t>Cty CP tập đoàn Minh Dương</t>
  </si>
  <si>
    <t>Cụm công nghiệp làng nghề Ngọc Mỹ - Thạch Thán</t>
  </si>
  <si>
    <t>Công ty cổ phần DSG</t>
  </si>
  <si>
    <t>Liệp Tuyết</t>
  </si>
  <si>
    <t>Dự án xây dựng công trình công cộng có tính chất kinh doanh tại khu vực Ao Thùy Dương, phường Quảng An</t>
  </si>
  <si>
    <t>Xây dựng khu TĐC Xuân La phục vụ xây dựng khu đô thị mới Tây Hồ Tây. (Ô đất CT3, CT4 phần còn lại)</t>
  </si>
  <si>
    <t>Xây dựng tuyến đường từ số nhà  552 Lạc Long Quân đến Công viên nước Hồ Tây (Theo quy hoạch 13,5).</t>
  </si>
  <si>
    <t>Quyết định số 5562/QĐ-UBND ngày 14/11/2012 của UBND Thành phố phê duyệt dự án đầu tư; Quyết định số 2693/QĐ-UBND ngày 03/10/2018 của UBND huyện Thanh Oai phê duyệt báo cáo kỹ thuật</t>
  </si>
  <si>
    <t>Công văn số 279/HĐND-KTNS ngày 31/5/2018 của HĐND thành phố Hà Nội về việc chủ trương đầu tư dự án; Quyết định số 5746/QĐ-UBND ngày 25/20/2018 của UBND TP Hà Nội về việc phê duyệt dự án; Quyết định số 144/QĐ-SGTVT ngày 20/2/2019 của UBND TP Hà Nội về việc phê duyệt Thiết kế bản vẽ thi công</t>
  </si>
  <si>
    <t>Đường Bình Minh-Mỹ Hưng (giai đoạn 2)</t>
  </si>
  <si>
    <t>Quyết định số 2382/QĐ-UBND ngày 28/8/2018 của UBND huyện phê duyệt chủ trương đầu tư; Quyết đính số 2997/QĐ-UBND ngày 29/10/2018 của UBND huyện phê duyệt Báo cáo nghiên cứu khả thi dự án đầu tư xây dựng; Quyết định số 3836/QĐ-UBND ngày 28/12/2018 của UBND huyện phê duyệt Thiết kế bản vẽ thi công và dự toán xây dựng</t>
  </si>
  <si>
    <t>Nâng cấp, cải tạo đường liên xã Thanh Cao - Cao Viên</t>
  </si>
  <si>
    <t>Thanh Cao; Cao Viên</t>
  </si>
  <si>
    <t>Mở rộng cụm công nghiệp Thanh Thùy (giai đoạn 2)</t>
  </si>
  <si>
    <t xml:space="preserve">Trường Tiểu học xã Dân Hòa </t>
  </si>
  <si>
    <t>Cầu Đìa Muỗi</t>
  </si>
  <si>
    <t>Đường 21B từ Phương Trung đi Đỗ Động</t>
  </si>
  <si>
    <t>Phương Trung - Đỗ Động</t>
  </si>
  <si>
    <t>Quyết định số 1582/QĐ-UBND ngày 01/7/2019 của UBND huyện Thanh Oai về việc điều chỉnh, bổ sung, phân bổ chi tiết kế hoạch đầu tư công năm 2019; Quyết định số 478/QĐ-UBND ngày 28/02/2018 của UBND huyện Phê duyệt thiết kế bản vẽ thi công - Dự toán xây dựng</t>
  </si>
  <si>
    <t>Đường Quốc Lộ 21B- Tân Ước (giai đoạn 2)</t>
  </si>
  <si>
    <t>Dân Hòa, Tân Ước</t>
  </si>
  <si>
    <t>Quyết định số 1582/QĐ-UBND ngày 01/7/2019 của UBND huyện Thanh Oai về việc điều chỉnh, bổ sung, phân bổ chi tiết kế hoạch đầu tư công năm 2019; Quyết định số 364/QĐ-UBND ngày 09/02/2018 của UBND huyện Phê duyệt thiết kế bản vẽ thi công - Dự toán xây dựng</t>
  </si>
  <si>
    <t>Yên Hòa, Dịch Vọng Hậu</t>
  </si>
  <si>
    <t>UBND phường Cầu Dền</t>
  </si>
  <si>
    <t>29,31,33,35 Trần Bình Trọng, phường Nguyễn Du</t>
  </si>
  <si>
    <t>Xây dựng trường Trung học cơ sở</t>
  </si>
  <si>
    <t>Công ty TMDVKS Tân Hoàng Minh 
(Bãi đỗ tĩnh dọc phía Nam đường Đại Cồ Việt)</t>
  </si>
  <si>
    <t>Khu liên cơ quan Vân Hồ</t>
  </si>
  <si>
    <t>Ban QLDA ĐTXD công trình dân dụng và công nghiệp thành phố Hà Nội</t>
  </si>
  <si>
    <t>Xây dựng công trình hạ tầng phục vụ di chuyển chợ Đồng Tâm để GPMB thực hiện dự án Vành Đai II</t>
  </si>
  <si>
    <t xml:space="preserve">Kết nối đường qua công ty xe bus với dự án 423 Minh Khai.  </t>
  </si>
  <si>
    <t>Công ty CP đầu tư phát triển hạ tầng và đô thị Vĩnh Hưng</t>
  </si>
  <si>
    <t>UBND phường Đồng Nhân</t>
  </si>
  <si>
    <t>Ngõ 8 - Hương Viên - Phường Đồng Nhân</t>
  </si>
  <si>
    <t>Liên danh Công ty CP Him Lam Thủ đô và công ty CP BIC Việt Nam</t>
  </si>
  <si>
    <t xml:space="preserve">Quyết định chủ trương đầu tư số 1998/QĐ-UBND ngày 29/3/2017 của UBND Thành phố quyết định chủ trương đầu tư;  Văn bản số 5446/QHKT-P2  ngày 6/9/2018 của Sở QHKT Hà Nội </t>
  </si>
  <si>
    <t>Quyết định 4720/QĐ-BCT ngày 02/12/2016 V/v quy hoạch phát triển lưới điện Hà Nội 2016 - 2025 có xét đến 2035; Văn bản 1199/HANOI DPMB - KTGS ngày13/9/2018 V/v đăng ký kế hoạch sử dụng đất năm 2019 đối với các công trình, dự án có thu hồi đất trên địa bàn quận Long Biên</t>
  </si>
  <si>
    <t>Giang Biên, Việt Hưng</t>
  </si>
  <si>
    <t>Văn bản số 7180/QHKT-HTKT ngày 20/10/2017 của Sở QHKT về việc chấp thuận hướng tuyến đường dây 110KV;  Văn bản số 1997/ HANOI PMB-X09.2 ngày 10/8/2018 của BQL dự án lưới điện Hà Nội đăng ký KH SDĐ năm 2019</t>
  </si>
  <si>
    <t>Xây dựng Trường THPT chất lượng cao Mùa Xuân (SPRING SHCOOL)</t>
  </si>
  <si>
    <t>Công ty cổ phần tập đoàn SSG</t>
  </si>
  <si>
    <t>Quyết định số 1114/QĐ-UBND ngày 17/4/2012 của UBND quận Long Biên phê duyệt kết quả lựa chọn nhà đầu tư; Văn bản số 964/QHKT-TMB-PAKT(P3) ngày 04/3/2016 của Sở quy hoạch - kiến trúc chấp thuận bản vẽ tổng mặt bằng và phương án kiến trúc công trình</t>
  </si>
  <si>
    <t>QĐ số 4851/QĐ-UBND ngày 25/10/2012 của UBND TP Hà Nội phê duyệt dự án, số 565/QĐ-TLST ngày 23/10/2013 phê duyệt TKBVTC-TDT, QĐ số 5231/QĐ-UBND ngày 02/10/2018 của UBND TP Hà Nội phê duyệt điều chỉnh dự án Cải tạo nâng cấp hệ thống kênh tiêu trạm bơm Phú Thụ</t>
  </si>
  <si>
    <t xml:space="preserve">QĐ số 1452 ngày 28/3/2019 của UBND TPHN về phê duyệt chủ trương đầu tư dự án xây mới trạm bơm Cẩm Đình, Phương Độ, Thuấn Trung và Đồng Tụi </t>
  </si>
  <si>
    <t xml:space="preserve">Xây dựng trang trại chăn nôi bò sinh sản và bò thịt ứng dụng công nghệ cao Dương Hạ (đã được bổ sung trong Nghị quyết 10/NQ-HĐND)
</t>
  </si>
  <si>
    <t>xã Ngọc Tảo</t>
  </si>
  <si>
    <t>Xã Phương Độ</t>
  </si>
  <si>
    <t>Nhà văn hóa - khu thể thao thôn Mỹ Giang</t>
  </si>
  <si>
    <t>QĐ số 2655/HĐND ngày 17/10/2018 của HĐND Huyện Phúc Thọ phê duyệt Chủ trương; QĐ số 2868/QĐ-UBND ngày 31/10/2018 của UBND huyện Phúc Thọ phê duyệt dự án; VB số 1191/UBND-QLĐT ngày 31/10/2018 vv chấp thuận Tổng mặt bằng</t>
  </si>
  <si>
    <t>Nhà văn hóa - khu thể thao thôn Điền Hòa Cát</t>
  </si>
  <si>
    <t>QĐ số 2654/QĐ-UBND ngày 17/10/2018 của UBND Huyện Phúc Thọ phê duyệt Chủ trương; QĐ số 2850/QĐ-UBND ngày 31/10/2018 của UBND huyện Phúc Thọ phê duyệt dự án; VB số 1194/UBND-QLĐT ngày 31/10/2018 vv chấp thuận Tổng mặt bằng</t>
  </si>
  <si>
    <t>Nhà văn hóa – khu thể thao thôn Thượng Hiệp</t>
  </si>
  <si>
    <t>QĐ số 2656/QĐ-UBND ngày 17/10/2018 của UBND Huyện Phúc Thọ phê duyệt Chủ trương; QĐ số 2860/QĐ-UBND ngày 31/10/2018 của UBND huyện Phúc Thọ phê duyệt dự án</t>
  </si>
  <si>
    <t xml:space="preserve">Xây dựng trang trại chăn nôi bò sinh sản và bò thịt ứng dụng công nghệ cao Dương Hạ (phần bổ sung)
</t>
  </si>
  <si>
    <t>Trường mầm non Phương Độ</t>
  </si>
  <si>
    <t>Quyết định số 4898/QĐ-UBND ngày 14/12/2017 của UBND huyện Phúc Thọ về phê duyệt chủ trương đầu tư; Quyết định số 1002/QĐ-UBND ngày 04/6/2019 của huyện Phúc Thọ về phê duyệt dự án</t>
  </si>
  <si>
    <t>Xã Phúc Hòa</t>
  </si>
  <si>
    <t>Xã Hiệp Thuận</t>
  </si>
  <si>
    <t>Nâng cấp mở rộng tuyến đường tỉnh lộ 421, đoạn qua địa phận huyện Phúc Thọ</t>
  </si>
  <si>
    <t>Đường nối Phúc Hòa - Long Xuyên đi Bảo Lộc</t>
  </si>
  <si>
    <t>QĐ số 2756/QĐ-UBND ngày 29/8/2017 của UBND huyện Phúc Thọ về phê duyệt chủ trương đầu tư; QĐ số 3842/QĐ-UBND ngày 27/10/2017 của UBND huyện Phúc Thọ về phê duyệt báo cáo KTKT</t>
  </si>
  <si>
    <t>GPMB và san nền sơ bộ Khu đô thị Tây Nam Kim Giang I</t>
  </si>
  <si>
    <t>UBND quận Thanh Xuân</t>
  </si>
  <si>
    <t>Đầu tư xây dựng hạ tầng KT xung quanh Hồ Rẻ Quạt</t>
  </si>
  <si>
    <t>Phường Hạ Đình, Thanh Xuân Trung</t>
  </si>
  <si>
    <t>Phường Thanh Xuân Trung</t>
  </si>
  <si>
    <t>Đầu tư xây dựng theo quy hoạch tuyến phố Lê Văn Thiêm</t>
  </si>
  <si>
    <t>Các phường  Nhân Chính, Thanh Xuân Trung</t>
  </si>
  <si>
    <t>Phường Phương Liệt</t>
  </si>
  <si>
    <t>Công trình GPMB các thửa đất siêu mỏng, siêu méo</t>
  </si>
  <si>
    <t>CCC</t>
  </si>
  <si>
    <t xml:space="preserve">Phường Thanh Xuân Trung </t>
  </si>
  <si>
    <t>Phường Hạ Đình, Thanh Xuân Nam</t>
  </si>
  <si>
    <t>Phường Thượng Đình</t>
  </si>
  <si>
    <t>Nhà tang lễ quận Thanh Xuân</t>
  </si>
  <si>
    <t>Công ty cổ phần Hồn Đất Việt</t>
  </si>
  <si>
    <t>Phường Khương Đình</t>
  </si>
  <si>
    <t>- Văn bản chấp thuận TMB và PAKT số 2700/QHKT-TMB-PAKT (P2) ngày 24/5/2016 của Sở QHKT.
- Quyết định chủ trương đầu tư số 5634/QĐ-UBND ngày 16/8/2017 của UBND TP.</t>
  </si>
  <si>
    <t>Khu chức năng đô thị tại 233, 233B và 235 Nguyễn Trãi</t>
  </si>
  <si>
    <t>Công ty CP BĐS Xavinco và liên danh</t>
  </si>
  <si>
    <t>- Thông báo 104-TB-TU ngày 12/4/2016 của Thành ủy HN về kết luận của Ban Thường vụ TU về chủ trương ĐT DA.
- Quyết định chủ trương đầu tư DA số 1962/QĐ-UBND ngày 22/4/2016 của UBND TP.</t>
  </si>
  <si>
    <t>Dự án Đầu tư xây dựng hạ tầng kỹ thuật, công trình quân sự của Quân chủng PK-KQ theo hình thức hợp đồng BT</t>
  </si>
  <si>
    <t>Công ty Cổ phần Him Lam thủ đô và Liên danh</t>
  </si>
  <si>
    <t>Phường Khương Mai</t>
  </si>
  <si>
    <t>Mở rộng Trạm biến áp 110kV Thượng Đình - E1.5</t>
  </si>
  <si>
    <t>Tổng Công ty Điện lực TP Hà Nội</t>
  </si>
  <si>
    <t>Quyết định 4720/QĐ-BCT ngày 02/12/2016 V/v quy hoạch phát triển lưới điện Hà Nội 2016 - 2025 có xét đến 2035.</t>
  </si>
  <si>
    <t>- Quyết định 2076/QĐ-UBND của UBND quận TX về việc phê duyệt điều chỉnh quy mô đầu tư dự án. 
- Thông báo 489/TB-UBND của UBND quận TX về việc thu hồi 9736,6 m2 đất thuộc ph.Hạ Đình để thực hiện dự án.
- Văn bản số 9063/UBND-TNMT ngày 18/12/2015 của UBND TP về việc tiếp tục thực hiện GPMB dự án.
- Văn bản số 4057/VP-ĐT ngày 09/5/2017 của Văn phòng UBND TP về việc thực hiện thu hồi đất, GPMB dự án.
- Quyết định 1551/QĐ-UBND ngày 30/5/2019 phê duyệt điều chỉnh thời gian thực hiện.</t>
  </si>
  <si>
    <t>Thanh Liệt</t>
  </si>
  <si>
    <t>UBND huyện Thanh Trì</t>
  </si>
  <si>
    <t xml:space="preserve">UBND huyện Thanh Trì   </t>
  </si>
  <si>
    <t>Hữu Hòa</t>
  </si>
  <si>
    <t>Liên Ninh</t>
  </si>
  <si>
    <t>Tân Triều</t>
  </si>
  <si>
    <t>Tứ Hiệp</t>
  </si>
  <si>
    <t>Ngũ Hiệp</t>
  </si>
  <si>
    <t>Đường liên xã Tả Thanh Oai - Đại áng - Liên Ninh</t>
  </si>
  <si>
    <t>Tả Thanh Oai, Đại Áng, Liên Ninh, Ngọc Hồi, Khánh Hà</t>
  </si>
  <si>
    <t>Thị trấn Văn Điển</t>
  </si>
  <si>
    <t>Cải tạo, nâng cấp tuyến đường từ cầu Hữu Hòa đến hết địa phận huyện Thanh Trì (giáp địa phận phường Kiến Hưng, quận Hà Đông)</t>
  </si>
  <si>
    <t>Xã Hữu Hòa</t>
  </si>
  <si>
    <t xml:space="preserve"> Quyết định số 7348/QĐ-UBND ngày 26/10/2018 của UBND huyện Thanh Trì phê duyệt dự án đầu tư</t>
  </si>
  <si>
    <t>Xây mới trường Mầm non Tả Thanh Oai A (cơ sở 2), huyện Thanh Trì</t>
  </si>
  <si>
    <t>Vĩnh Quỳnh</t>
  </si>
  <si>
    <t>Công ty cổ phần Bitexco</t>
  </si>
  <si>
    <t>Thanh Liệt và Tân Triều</t>
  </si>
  <si>
    <t xml:space="preserve">GPMB nút giao tuyến số 1 dự án Đường giao thông bao quanh Khu tưởng niệm danh nhân Chu Văn An và đường 70 </t>
  </si>
  <si>
    <t>Cty cổ phần Bitexco</t>
  </si>
  <si>
    <t>Xã Tân Triều</t>
  </si>
  <si>
    <t>Điểm đỗ xe kết hợp trồng cây xanh Đại Kim</t>
  </si>
  <si>
    <t>Công ty TNHH MTV khai thác điểm đỗ xe Hà Nội</t>
  </si>
  <si>
    <t>Bãi đỗ xe và dịch vụ hỗ trợ vận tải Phú Khang</t>
  </si>
  <si>
    <t>Tuyến đường kết nối Cụm sản xuất làng nghề tập trung xã Tân Triều với đường bao quanh khu tưởng niệm danh nhân Chu Văn An</t>
  </si>
  <si>
    <t>Tân Triều, Thanh liệt</t>
  </si>
  <si>
    <t>Khu cây xanh - Bãi đỗ xe</t>
  </si>
  <si>
    <t>Công ty cổ phần xây dựng, dịch vụ và hợp tác lao động (OLECO)</t>
  </si>
  <si>
    <t>Khu nhà ở gia đình quân đội và tuyến đường nối phố Linh Đường với đường Tựu Liệt</t>
  </si>
  <si>
    <t>ODT+ DGT</t>
  </si>
  <si>
    <t>Tổng Công ty đầu tư phát triển Nhà và Đô thị Bộ Quốc Phòng.</t>
  </si>
  <si>
    <t>Tam Hiệp, Văn Điển</t>
  </si>
  <si>
    <t>Mở rộng đất giai đoạn I Trường Đại học Sư phạm Nghệ thuật Trung Ương</t>
  </si>
  <si>
    <t xml:space="preserve">Thanh Liệt  </t>
  </si>
  <si>
    <t>Trường Đại học Công nghệ GTVT</t>
  </si>
  <si>
    <t>Cầu Thanh Liệt</t>
  </si>
  <si>
    <t>Trung tâm thương mại Hạ Đình</t>
  </si>
  <si>
    <t>Công ty TNHH thương mại hỗ trợ kiến thiết Miền Núi</t>
  </si>
  <si>
    <t>Trụ sở UBND xã Tam Hiệp</t>
  </si>
  <si>
    <t>Trụ sở UBND xã Hữu Hòa</t>
  </si>
  <si>
    <t>các xã</t>
  </si>
  <si>
    <t>Phường La Khê</t>
  </si>
  <si>
    <t>Dự án Cải thiện hệ thống tiêu nước khu vực phía Tây thành phố Hà Nội (Trạm bơm tiêu Yên Nghĩa)</t>
  </si>
  <si>
    <t>Ban duy tu các công trình nông nghiệp và phát triển nông thôn</t>
  </si>
  <si>
    <t xml:space="preserve">Quyết định số 1834/QĐ-UBND ngày 23/2/2013 của UBND TP Hà Nội về việc phê duyệt dự án cải thiện hệ thống tiêu nước khu vực phía tây TP Hà Nội; VB 1855/QHKT-TMB-P7-P5 ngày 15/5/2015 của Sở Quy hoạch kiến trúc v/v chấp thuận bản vẽ tổng mặt bằng. 
</t>
  </si>
  <si>
    <t>CNN</t>
  </si>
  <si>
    <t>Đồng Tháp</t>
  </si>
  <si>
    <t>Thị trấn Phùng</t>
  </si>
  <si>
    <t>UBND xã Liên Hồng</t>
  </si>
  <si>
    <t>Liên Hồng</t>
  </si>
  <si>
    <t>UBND huyện Đan Phượng</t>
  </si>
  <si>
    <t>Tân Lập</t>
  </si>
  <si>
    <t>Hạ Mỗ</t>
  </si>
  <si>
    <t>Phương Đình</t>
  </si>
  <si>
    <t>NDT</t>
  </si>
  <si>
    <t>Thượng Mỗ</t>
  </si>
  <si>
    <t>UBND xã Đan Phượng</t>
  </si>
  <si>
    <t>Song Phượng</t>
  </si>
  <si>
    <t>Đường từ Quán Đoài Khê đến đường N12</t>
  </si>
  <si>
    <t>Quyết định số 1683/QĐ-UBND ngày 20/4/2018 của UBND huyện Đan Phượng về việc phê duyệt chủ trương đầu tư dự án Mở đường từ Quán Đoài Khê đến đường N12; Quyết định số 2445/QĐ-UBND ngày 01/6/2018 của UBND huyện Đan Phượng về việc phê duyệt Báo cáo kinh tế kỹ thuật công trình: Mở đường từ Quán Đoài Khê đến đường N12</t>
  </si>
  <si>
    <t>Tân Hội</t>
  </si>
  <si>
    <t>Liên Trung</t>
  </si>
  <si>
    <t>Nhà lưu giữ tro cốt xã Hạ Mỗ (giai đoạn 1); Hạng mục: Làm đường giao thông, rãnh thoát nước, cổng, tường rào</t>
  </si>
  <si>
    <t>UBND xã Hạ Mỗ</t>
  </si>
  <si>
    <t>Quyết định số 4392a/QĐ-UBND ngày 12/10/2018 của UBND huyện Đan Phượng về việc phê duyệt chủ trương đầu tư dự án: Nhà lưu giữ tro cốt xã Hạ Mỗ (giai đoạn 1); Hạng mục: Làm đường giao thông, rãnh thoát nước, cổng, tường rào; Quyết định ố 4710/QĐ-UBND ngày 30/10/2018 của UBND huyện  Đan Phợng về việc phê duyệt Báo cáo kinh tế kỹ thuật công trình: Nhà lưu giữ tro cốt xã Hạ Mỗ (giai đoạn 1); hạng ục: Làm đường giao thông, rãnh thoát nước, cổng, tường rào</t>
  </si>
  <si>
    <t>Hồng Hà</t>
  </si>
  <si>
    <t>Trung Châu</t>
  </si>
  <si>
    <t>Khu chức năng đô thị tại xã Tân Hội, xã Liên Trung, xã Tân Lập, xã Liên Hà, huyện Đan Phượng - Green City</t>
  </si>
  <si>
    <t>KDT</t>
  </si>
  <si>
    <t>Tập đoàn Vingroup - Công ty CP</t>
  </si>
  <si>
    <t>Tân Hội; Liên Trung; Tân Lập; Liên Hà</t>
  </si>
  <si>
    <t>Quyết định số 6746/QĐ-UBND ngày 08/12/2015 của UBND Thành phố về việc phê duyệt Quy hoạch chi tiết tỷ lệ 1/500 Khu chức năng đô thị - Green City tại huyện Đan Phượng; Quyết định chủ trương đầu tư số 3832/QĐ-UBND ngày 24/6/2017 của UBND Thành phố</t>
  </si>
  <si>
    <t>Công ty CP Nước mặt sông Hồng</t>
  </si>
  <si>
    <t>Liên Hồng, Liên Hà</t>
  </si>
  <si>
    <t>Khu Đô thị Nhịp sống mới - NewStyle City thuộc khu Đô thị mới Tây Nam xã Tân Lập</t>
  </si>
  <si>
    <t>Công ty cổ phần Đầu tư DIA và công ty cổ phần tư vấn đầu tư thương mại Tân Cương</t>
  </si>
  <si>
    <t>Tân Hội; Tân Lập</t>
  </si>
  <si>
    <t>Quyết định số 984/QĐ-UBND ngày 02/3/2018 của UBND Thành phố phê duyệt chủ trương đầu tư dự án Khu Đô thị Nhịp sống mới - New Style thuộc Dự án khu đô thị mới Tây Nam xã Tân Lập</t>
  </si>
  <si>
    <t>Trạm thu nhà máy nước mặt sông Hồng</t>
  </si>
  <si>
    <t>Liên Hà</t>
  </si>
  <si>
    <t>Đường nhánh N13 (điểm đầu tư cầu Song Phượng, điểm cuối giáp xã Minh Khai, huyện Hoài Đức)</t>
  </si>
  <si>
    <t>Quyết định số 7576/QĐ-UBND ngày 27/10/2017 của UBND huyện Đan Phượng về việc phê duyệt chủ trương đầu tư dự án Đường nhánh N13 (điểm đầu từ cầu Song Phượng, điểm cuối giáp xã Minh Khai, huyện Hoài Đức); Quyết định số 2393/QĐ-UBND ngày 30/5/2018 của UBND huyện Đan Phượng về việc phê duyệt dự án đầu tư xây dựng công trình: Đường nhánh N13 (điểm đầu tư cầu Song Phượng, điểm cuối giáp xã Minh Khai, huyện Hoài Đức)</t>
  </si>
  <si>
    <t>Trường THCS Thọ Xuân, hạng mục: San nền, kè đá, cổng, tường rào</t>
  </si>
  <si>
    <t>Thọ Xuân</t>
  </si>
  <si>
    <t>Quyết định số 2756/QĐ-UBND ngày 19/6/2018 của UBND huyện Đan Phượng về việc phê duyệt chủ trương đầu tư dự án: Trường THCS Thọ Xuân; hạng mục: San nền, kè đá, cổng, tường rào; Quyết định số 4647/QĐ-UBND ngày 29/10/2018 của UBND huyện Đan Phượng về việc phê duyệt Báo cáo kinh tế kỹ thuật công trình: Trường THCS Thọ Xuân; hạng mục: San nền, kè đá, cổng, tường rào</t>
  </si>
  <si>
    <t>Ban QLDA đầu tư xây dựng huyện Đan Phượng</t>
  </si>
  <si>
    <t>Quyết định số 4613a/QĐ-UBND ngày 26/10/2018 của UBND huyện Đan Phượng về việc phê duyệt chủ trương đầu tư dự án: Trung tâm bồi dưỡng chính trị huyện; hạng mục: Nhà hội trường, các phòng chức năng và các hạng mục phụ trợ; Quyết định số 2534/QĐ-UBND ngày 15/5/2019 của UBND huyện Đan Phượng về việc phê duyệt Báo cáo kinh tế kỹ thuật công trình: Trung tâm bồi dưỡng chính trị huện; hạng mục: Nhà hội trường, các phòng chức năng và các hạng mục phụ trợ</t>
  </si>
  <si>
    <t>Dự án Tổ hợp Sơn Hà</t>
  </si>
  <si>
    <t>Công ty cổ phần Y tế Đức Hạnh</t>
  </si>
  <si>
    <t>Quyết định số 428/QĐ-TTG ngày 18/3/2016; Văn bản số 4089/QHKT-P7 ngày 27/06/2017 của Sở quy hoạch kiến trúc Hà Nội; Văn bản số 6942/VP-ĐT ngày 24/7/2017 của Văn phòng UBND thành phố Hà nội về việc đăng ký kế hoạch sử dụng đất năm 2018 và thực hiện GPMB dự án;Quyết định số 1540/QĐ-EVNNPT ngày 14/7/2017 của Tổng công ty truyền tải điện Quốc gia về việc phê duyệt đề cương nhiệm vụ thiết kế và dự toán chi phí khảo sát, lập báo cáo nghiên cứu khả thi đầu tư xây dựng dự án</t>
  </si>
  <si>
    <t>Quyết định số 4720/QĐ-BCT ngày 02/12/2016 về việc quy hoạch phát triển lưới điện Hà Nọi 2016-2025 có xét đến 2035; văn bản 1545/HANOI DPMB - KTGS ngày 25/9/2017 về việc đưng ký kế hoạch sử dụng đát năm 2018 đối với các công trình, dự án có thu hồi đất trên địa bàn thành phố Hà Nội</t>
  </si>
  <si>
    <t>TTPTQĐ</t>
  </si>
  <si>
    <t>Phường Phúc La</t>
  </si>
  <si>
    <t>UBND Phường Phúc La</t>
  </si>
  <si>
    <t>Tu bổ, cải tạo xây dựng Thiền Viện Sùng Phúc (chùa Xuân Đỗ Thượng) tại phường Cự Khối</t>
  </si>
  <si>
    <t>Thiền Viện Sùng Phúc</t>
  </si>
  <si>
    <t>Thông báo kết luận số 1070-TB/TU ngày 17/11/2017 của Thành Ủy Hà Nội; Quyết định điều chỉnh cục bộ quy hoạch số 05/QĐ-UBND ngày 02/01/2018 của UBND thành phố)</t>
  </si>
  <si>
    <t>IV</t>
  </si>
  <si>
    <t>Chuyển tiếp</t>
  </si>
  <si>
    <t>(Kèm theo Tờ trình số         /TTr-STNMT-CCQLĐĐ ngày    tháng    năm 2019 của Sở Tài nguyên và Môi trường)</t>
  </si>
  <si>
    <t>Đơn vị, tổ chức đăng ký</t>
  </si>
  <si>
    <t>1b NQ11 va 2b NQ10 Chuyển tiếp</t>
  </si>
  <si>
    <t xml:space="preserve">tổng cũ của 1b </t>
  </si>
  <si>
    <t>Tổng cũ của 2b</t>
  </si>
  <si>
    <t>Tổng cũ của 1b và 2b</t>
  </si>
  <si>
    <t>1a QN11 và 2a NQ10 chuyển tiếp</t>
  </si>
  <si>
    <t>Loại bỏ</t>
  </si>
  <si>
    <t>1b và 2b cu</t>
  </si>
  <si>
    <t>1b mới</t>
  </si>
  <si>
    <t>2 mới</t>
  </si>
  <si>
    <t>Tổng 1b và 2b đề nghị chuyển tiếp ban đầu</t>
  </si>
  <si>
    <t>Đại diện</t>
  </si>
  <si>
    <t>Chức vụ</t>
  </si>
  <si>
    <t>Ghi Chú</t>
  </si>
  <si>
    <t>DANH SÁCH CÁC ĐƠN VỊ DỰ HỌP</t>
  </si>
  <si>
    <t>Ban quản lý dự án ĐTXD</t>
  </si>
  <si>
    <t>Quyết định số chủ trương số 5611/QĐ-UBND ngày 24/10/2015 của UBND thành phố Hà Nội; văn bản chấp thuận QHTMB trạm thu của Sở Quy hoạch kiến trúc năm 2019</t>
  </si>
  <si>
    <t>Quyết định số 4477/QĐ-UBND ngày 30/10/2018 của UBND quận Long Biên về việc phê duyệt báo cáo KTKT; Quyết định bố trí kinh phí thực hiện năm 2019 số 6568/QĐ-UBND ngày 18/12/2018 của quận Long Biên, Đã cắm mốc GPMB</t>
  </si>
  <si>
    <t>Quyết định số 4486/QĐ-UBND ngày 30/10/2018 của UBND quận Long Biên về việc phê duyệt BCKTKT;  Quyết định bố trí kinh phí thực hiện năm 2019 số 6568/QĐ-UBND ngày 18/12/2018 của quận Long Biên; Đã cắm mốc GPMB</t>
  </si>
  <si>
    <t>Quyết định số 4489/QĐ-UBND ngày 30/10/2018 của UBND quận Long Biên về việc phê duyệt BCKTKT;  Quyết định bố trí kinh phí thực hiện năm 2019 số 6568/QĐ-UBND ngày 18/12/2018 của quận Long Biên; Đã cắm mốc GPMB</t>
  </si>
  <si>
    <t>QĐ số 3383/QĐ - UBND ngày 24/12/2018 của UBND huyện V/v phê duyệt địa điểm QHTMB TL 1/500; QĐ số 3446/QĐ - UBND ngày 28/12/2018 của UBND huyện Mê Linh V/v Phê duyệt dự án; VB 231/HĐND - VP ngày 12/9/2018 V/v  phê duyệt chủ trương DA; TB số 444/TB - UBND ngày 24/12/2018 KL của tập thể lan đạo UBND huyện Mê Linh về địa điểm QHTMB TL 1/500; VB số 3198/QHKT-P2 ngày 04/06/2018 của Sở Quy hoạch Kiến trúc về địa điểm xây dựng</t>
  </si>
  <si>
    <t>QĐ số 4170/QĐ - UBND ngày 31/10/2019 của UBND huyện Mê Linh V/v Phê duyệt báo cáo Kinh tế kỹ thuật  công trình Nhà văn hóa thôn Thượng; QĐ số 2589/QĐ - UBND ngày 23/10/2018 của UBND huyện Mê Linh V/v phê duyệt chủ trương đầu tư dự án.</t>
  </si>
  <si>
    <t>QĐ số 4141/QĐ - UBND ngày 31/10/2019 của UBND huyện Mê Linh V/v Phê duyệt báo cáo Kinh tế kỹ thuật  công trình Nhà văn hóa thôn Nội Đồng; QĐ số 3582/QĐ - UBND ngày 09/10/2019 V/v Phê duyệt chủ trương dự án: Nhà văn hóa thôn Nội Đồng, xã Đại Thịnh, huyện Mê Linh</t>
  </si>
  <si>
    <t>Nhà văn hoá thôn Thượng, xã Đại Thịnh, huyện Mê Linh</t>
  </si>
  <si>
    <t>QĐ số 4174/QĐ - UBND ngày 31/10/2019 của UBND huyện Mê Linh V/v Phê duyệt báo cáo Kinh tế kỹ thuật  công trình Nhà văn hóa thôn thượng; QĐ số 2995/QĐ - UBND ngày 13/11/2018 của UBND huyện Mê Linh V/v phê duyệt  chủ trương đầu tư DA; QĐ số 1133/QĐ – UBND ngày 05/02/2015 của UBND H. Mê Linh V/v cho phép thực hiện chuẩn bị đầu tư công trình; QĐ số 5505/QĐ-UBND ngày 10/11/2015 của UBND H.Mê Linh v/v phê duyệt địa điểm và QH tổng mặt bằng chi tiết TL 1/500 dự án NVH T.Thượng, X.Đại Thịnh.</t>
  </si>
  <si>
    <t>X.Thạch Đà</t>
  </si>
  <si>
    <t>Khu nhà ở Làng Hoa Tiền Phong</t>
  </si>
  <si>
    <t>Công ty cổ phần đầu tư bất động sản Prime Land</t>
  </si>
  <si>
    <t>Dự án đầu tư cải tạo nâng cấp tỉnh lộ 417 từ Km8+100 đến Km16+600, huyện Phúc Thọ</t>
  </si>
  <si>
    <t>Cẩm Đình, Vân Phúc, Vân Nam, Hát Môn, Xuân Phú</t>
  </si>
  <si>
    <t>Văn bản số 156/HĐND-KTNS ngày 18/4/2017 của HĐND TPHN về chủ trương đầu tư dự án cải tạo nâng cấp tỉnh lộ 417 từ km 8+100 đến km 16 +600; Quyết định số 5250/QĐ-UBND, ngày 02/10/2018 của UBND TP phê duyệt dự án. Đã được bố trí vốn năm 2020.</t>
  </si>
  <si>
    <t>Xây dựng hạ tầng kỹ thuật khu đất đấu giá quyền sử dụng đất ở ĐG31 thôn Yên Quán, xã Tân  Phú</t>
  </si>
  <si>
    <t>Xây dựng hạ tầng kỹ thuật khu đất đấu giá quyền sử dụng đất Gốc Sữa xã Phú Cát</t>
  </si>
  <si>
    <t>Xã Phú Cát</t>
  </si>
  <si>
    <t>Xây dựng hạ tầng kỹ thuật khung khu trung tâm tái định cư Vai Réo, xã Phú Cát</t>
  </si>
  <si>
    <t>Xây dựng hạ tầng kỹ thuật khu Đất đấu giá quyền sử dụng đất ở ĐG02/2019 thôn Sơn Trung, xã Yên Sơn</t>
  </si>
  <si>
    <t>Dự án xây dựng khu cây xanh, kết hợp sân thể thao và công trình dịch vụ công cộng có tính chất kinh doanh</t>
  </si>
  <si>
    <t>Công ty TNHH Ngọc Linh</t>
  </si>
  <si>
    <t>Thông báo số 1168/TB-UBND ngày 22/11/2018 của UBND Thành phố Hà Nội; Nghị Quyết số 14/NQ-HĐND ngày 28/02/2019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Quyết định số 1363/QĐ-UBND ngày 23/5/2019 của UBND huyện phê duyệt Báo cáo nghiên cứu khả thi</t>
  </si>
  <si>
    <t>Quyết định số 1292/QĐ-UBND ngày 14/3/2018 của UBND thành phố Hà Nội về việc Phê duyệt Quy hoạch phát triển cụm công nghiệp thành phố Hà Nội đến năm 2020, có xét đến năm 2030; Công văn số 253/BC-SCT ngày 07/9/2018 về việc thành lập cụm công nghiệp làng nghề Thanh Thùy - giai đoạn 2, huyện Thanh Oai, thành phố Hà Nội; Quyết định số 5511/QĐ-UBND của TP Hà Nội ngày 4/10/2019 về việc thành lập cụm công nghiệp</t>
  </si>
  <si>
    <t>Công văn số 37/HĐND ngày 03/5/2018 của Hội đồng nhân dân huyện Đan Phượng về việc chấp thuận chủ trương dự án Trường mầm non Đan Phượng (khu B), huyện Đan Phượng; Quyết định số 6758/QĐ-UBND ngày 12/9/2019 của UBND huyện Đan Phượng về việc phê duyệt dự án đầu tư xây dựng công trình: Trường mầm non Đan Phượng (khu B), huyện Đan Phượng.</t>
  </si>
  <si>
    <t>Công ty CP Thương mại BMV</t>
  </si>
  <si>
    <t>Tam Hiệp, Vĩnh Quỳnh</t>
  </si>
  <si>
    <t>Văn phòng giao dịch và trung tâm giới thiệu bán SP điều hòa ô tô Danko, thiết bị lạnh, máy móc cơ khí và trạm bảo hành sản phẩm</t>
  </si>
  <si>
    <t>Công ty TNHH Kỹ nghệ lạnh ô tô Trần Quang</t>
  </si>
  <si>
    <t>Bổ sung sau ngay 02/11/2019</t>
  </si>
  <si>
    <t xml:space="preserve">Trung tâm bán ô tô, máy móc chuyên dụng và phụ tùng ô tô (dự án trúng đấu thầu) </t>
  </si>
  <si>
    <t>Văn bản số 7429/UBND-KH&amp;ĐT ngày  04/10/2013 chấp thuận chỉ định nhà đầu tư nghiên cứu lập và thực hiện dự án; Giấy chứng nhận đầu tư số 01121001741 của UBND Thành phố cấp ngày 16/10/2014; Quyết định số 1789/QĐ-UBND ngày 27/4/2015 của UBND Thành phố về việc phê duyệt Quy hoạch chi tiết tỷ lệ 1/500 Tổ hợp Sơn Hà; Thông báo số 608/TB-UB ND ngày 20/5/2019 của UBND Thành hố thống nhất chủ trương điều chỉnh thời gian thực  hiện dự án là 2019-2022; Quyết định điều chỉnh chủ trương đầu tư số 3255/QĐ-UBND ngày 18/6/2019 của UBND Thành phố</t>
  </si>
  <si>
    <t>1a2 cũ</t>
  </si>
  <si>
    <t>2.2 cũ</t>
  </si>
  <si>
    <t>Chuyển tiếp từ 2018 sang 2019</t>
  </si>
  <si>
    <t>Dự án đã được UBND Thành phố phê duyệt báo cáo KTKT tại Quyết định số 6073/QĐ-UBND ngày 31/10/2019</t>
  </si>
  <si>
    <t>Dự án đã được UBND Thành phố phê duyệt báo cáo KTKT tại Quyết định số 6087/QĐ-UBND ngày 31/10/2019.</t>
  </si>
  <si>
    <t>Cầu Nông Lâm</t>
  </si>
  <si>
    <t>Báo cáo nghiên cứu khả thi dự án đã được UBND Thành phố phê duyệt tại Quyết định số 6077/QĐ-UBND ngày 31/10/2019.</t>
  </si>
  <si>
    <t>Quyết định số 4476/QĐ-UBND ngày 30/10/2018 của UBND quận Long Biên về việc phê duyệt  báo cáo nghiên cứu khả thi dự án dầu tư xây dựng :Chỉnh trang HTKT ô đất thuộc ô quy hoạch A.4/CX1, A.4/CL1, A.5/LX5, A.4/P5 phường Thượng Thanh, quận Long Biên</t>
  </si>
  <si>
    <t xml:space="preserve">- Quyết định số 4099/QĐ-UBND ngày 05/10/2018 của UBND quận Long Biên về việc phê duyệt Báo cáo kinh tế kỹ thuật;
</t>
  </si>
  <si>
    <t xml:space="preserve">- Quyết định số 4525/QĐ-UBND ngày 31/10/2018 của UBND quận Long Biên về việc phê duyệt Báo cáo nghiên cứu khả thi;
- Quyết định số 1985/QĐ-UBND ngày 05/7/2019 của UBND quận Long Biên về việc phê duyệt hồ sơ thiết kế bản vẽ thi công, dự toán 
</t>
  </si>
  <si>
    <t xml:space="preserve">- Quyết định số 4411/QĐ-UBND ngày 26/10/2018 của UBND quận Long Biên về việc phê duyệt Báo cáo nghiên cứu khả thi; 
- Quyết định số 2041/QĐ-UBND ngày 11/7/2019 của UBND quận Long Biên về việc phê duyệt hồ sơ thiết kế bản vẽ thi công, dự toán; 
</t>
  </si>
  <si>
    <t xml:space="preserve">- Quyết định số 4520/QĐ-UBND ngày 31/10/2018 của UBND quận Long Biên về việc phê duyệt Báo cáo nghiên cứu khả thi; 
- Quyết định số 3257/QĐ-UBND ngày 30/10/2019 của UBND quận Long Biên về việc phê duyệt hồ sơ thiết kế bản vẽ thi công, dự toán; 
</t>
  </si>
  <si>
    <t xml:space="preserve">- Quyết định số 4522/QĐ-UBND ngày 31/10/2018 của UBND quận Long Biên về việc phê duyệt Báo cáo nghiên cứu khả thi; 
- Quyết định số 2309/QĐ-UBND ngày 07/8/2019 của UBND quận Long Biên về việc phê duyệt hồ sơ thiết kế bản vẽ thi công, dự toán; 
</t>
  </si>
  <si>
    <t xml:space="preserve">- Quyết định số 4521/QĐ-UBND ngày 31/10/2018 của UBND quận Long Biên về việc phê duyệt Báo cáo nghiên cứu khả thi; 
- Quyết định số 3258/QĐ-UBND ngày 30/10/2019 của UBND quận Long Biên về việc phê duyệt hồ sơ thiết kế bản vẽ thi công, dự toán; 
</t>
  </si>
  <si>
    <t>Chuyển từ 1a sang (1b và 2b cũ</t>
  </si>
  <si>
    <t>1b1</t>
  </si>
  <si>
    <t>Bổ sung mới sau ngày 26/11/2019</t>
  </si>
  <si>
    <t>bổ sung mới sau ngày 26/11/2019</t>
  </si>
  <si>
    <t>bổ sung căn cứ pháp lý</t>
  </si>
  <si>
    <t>(Kèm theo Báo cáo số        /BC-STNMT-CCQLĐĐ ngày    tháng    năm 2019 của Sở Tài nguyên và Môi trường)</t>
  </si>
  <si>
    <t>Bổ sung mới ngày 02/12/2019 theo chỉ đạo của CT UB tại cuộc họp buổi sáng cùng ngày</t>
  </si>
  <si>
    <t>(Kèm theo Nghị quyết số 27/NQ-HĐND ngày 04/12/2019 của HĐND Thành phố)</t>
  </si>
  <si>
    <t>QĐ số 2611/QĐ-UBND ngày 29/10/2018 của UBND quận về việc phê duyệt báo cáo nghiên cứu khả thi đầu tư xây dựng dự án Tu bổ, tôn tạo chùa Duệ Tú</t>
  </si>
  <si>
    <t>Nghị quyết số 03/NQ-HĐND ngày 28/2/2019 của Hội đồng nhân dân huyện Thanh Oai về việc Phê duyệt chủ trương đầu tư; Quyết định số 1582/QĐ-UBND ngày 01/7/2019 của UBND huyện Thanh Oai về việc điều chỉnh, bổ sung, phân bổ chi tiết kế hoạch đầu tư công năm 2019. QĐ số 1369/QĐ-UBND ngày 24/5/2019 của UBND huyện Thanh Oai về việc phê duyệt Báo cáo nghiên cứu khả thi dự án đầu tư xây dựng</t>
  </si>
  <si>
    <t>th mới</t>
  </si>
  <si>
    <t>(Kèm theo Nghị quyết số         /NQ-HĐND ngày     /     /2020 của HĐND Thành phố)</t>
  </si>
  <si>
    <t>(Kèm theo Báo cáo số        /BC-STNMT-CCQLĐĐ ngày    tháng    năm 2020 của Sở Tài nguyên và Môi trường)</t>
  </si>
  <si>
    <t>(Kèm theo Tờ trình số        /TTr-UBND ngày     tháng     năm 2020 của UBND Thành phố)</t>
  </si>
  <si>
    <t>(Kèm theo Tờ trình số         /TTr-STNMT-CCQLĐĐ ngày   tháng   năm 2020 của Sở Tài nguyên và Môi trường)</t>
  </si>
  <si>
    <t>BIỂU 1A: DANH MỤC CÁC DỰ ÁN VỐN NGÂN SÁCH THU HỒI ĐẤT; CHUYÊN MỤC ĐÍCH SỬ DỤNG ĐẤT TRỒNG LÚA, 
RỪNG PHÒNG HỘ, RỪNG ĐẶC DỤNG NĂM 2021</t>
  </si>
  <si>
    <t>BIỂU 1B: DANH MỤC CÁC DỰ ÁN VỐN NGÂN SÁCH DÂN SINH BỨC XÚC  THU HỒI ĐẤT; 
CHUYÊN MỤC ĐÍCH SỬ DỤNG ĐẤT TRỒNG LÚA, RỪNG PHÒNG HỘ, RỪNG ĐẶC DỤNG NĂM 2021</t>
  </si>
  <si>
    <t>BIỂU 2: DANH MỤC CÁC DỰ ÁN VỐN NGOÀI NGÂN SÁCH  THU HỒI ĐẤT; CHUYÊN MỤC ĐÍCH SỬ DỤNG ĐẤT TRỒNG LÚA, 
RỪNG PHÒNG HỘ, RỪNG ĐẶC DỤNG  NĂM 2021</t>
  </si>
  <si>
    <t>Biểu 2 Nghị quyết 27/NQ-HĐND ngày 04/12/2019</t>
  </si>
  <si>
    <t>Biểu 2 Nghị quyết số 27/NQ-HĐND ngày 04/12/2019</t>
  </si>
  <si>
    <t>Dự án đang thực hiện bồi thường hỗ trợ giải phóng mặt bằng (đã có trong Nghị quyết số 27/NQ-HĐND ngày 04/12/2019 và Nghị quyết 08/NQ-HĐND ngày 7/7/2020</t>
  </si>
  <si>
    <t>Biểu 3 Nghị quyết 08/NQ-HĐND ngày 7/7/2020</t>
  </si>
  <si>
    <t>Biểu 3 08/NQ-HĐND ngày 7/7/2020</t>
  </si>
  <si>
    <t>Biểu 1B Nghị quyết 27/NQ-HĐND ngày 04/12/2019</t>
  </si>
  <si>
    <t>Dự án có trong Nghị quyết số 27/NQ-HĐND ngày 04/12/2019 và Nghị quyết 08/NQ-HĐND ngày 7/7/2020</t>
  </si>
  <si>
    <t>Biểu 2B Nghị quyết 08/NQ-HĐND ngày 7/7/2020</t>
  </si>
  <si>
    <t>Dự án có trong Nghị quyết số Nghị quyết 27/NQ-HĐND ngày 04/12/2019 và Nghị quyết 08/NQ-HĐND ngày 7/7/2020</t>
  </si>
  <si>
    <t>Biểu 1A Nghị quyết 27/NQ-HĐND ngày 04/12/2019</t>
  </si>
  <si>
    <t>Biểu 1A Nghị quyết số 27/NQ-HĐND ngày 04/12/2019</t>
  </si>
  <si>
    <t xml:space="preserve">Dự án có trong Nghị quyết số 27/NQ-HĐND ngày 04/12/2019  và Nghị quyết 08/NQ-HĐND ngày 7/7/2020 </t>
  </si>
  <si>
    <t>Biểu 2A Nghị quyết 08/NQ-HĐND ngày 7/7/2020</t>
  </si>
  <si>
    <t xml:space="preserve">Dự án có trong Nghị quyết số 27/NQ-HĐND ngày 04/12/2019 và Nghị quyết 08/NQ-HĐND ngày 7/7/2020 </t>
  </si>
  <si>
    <t>Xây dựng và đấu nối HTKT ô đất D27 khu đô thị mới Cầu Giấy</t>
  </si>
  <si>
    <t>QĐ số 3863/QĐ-UBND ngày 06/10/2011 của UBND quận về việc phê duyệt dư án đầu tư Xây dựng và đấu nối HTKT ô đất D27 khu ĐTM Cầu Giấy</t>
  </si>
  <si>
    <t>Xây dựng đoạn đường tiếp giáp Xí nghiệp thương binh Hà Nội</t>
  </si>
  <si>
    <t>QĐ số 361/QĐ-UBND ngày 24/10/2013 của UBND quận về việc phê duyệt báo cáo kinh tế kỹ thuật</t>
  </si>
  <si>
    <t>GPMB tại lô A (thửa A1, A2) ô đất D2* khu đô thị mới Cầu Giấy phục vụ đấu giá quyền sử dụng đất ở</t>
  </si>
  <si>
    <t>- Thông báo số 64/TB-Vp ngày 07/3/2019 của Văn phòng UBND thành phố;
- QĐ số 81/2004/QĐ-UBND ngày 20/5/2004 của Thành phố về việc phê duyệt quy hoạch tổng mặt bằng các ô đất (D2*, D3*, D18, D21, D23) đấu giá quyền sử dụng đất đợt 2 trong khu ĐTM mới Cầu Giấy;
- QĐ số 2214/QĐ-UBND ngày 05/5/2017 của UBND quận về việc ban hành phương án đấu giá quyền sử dụng đất đối với 24 thửa đất tại ô đất D2*, D4, D5, D11, D18, D21 khu ĐTM Cầu Giấy</t>
  </si>
  <si>
    <t>Đường Xuân Thủy cạnh HITC đến cống Ma Khay (thu hồi đợt 2, phần mở rộng họng đầu đường)</t>
  </si>
  <si>
    <t>- QĐ số 3605/QĐ-UBND ngày 20/8/2015 của UBND quận về việc điều chỉnh thời gian thực hiện dự án đường Xuân Thủy (cạnh HITC) đến cống Ma Khay;
- QĐ số 433/QĐ-UBND ngày 24/01/2017 của UBND quận về việc phê duyệt điều chỉnh, bổ sung thiết kế bản vẽ thi công - dự toán công trình: Đường Xuân Thủy (cạnh HITC) đến cống Ma Khay</t>
  </si>
  <si>
    <t>Tôn tạo, tu bổ di tích Đình Mai Dịch</t>
  </si>
  <si>
    <t>QĐ số 2094/QĐ-UBND ngày 16/8/2018 của UBND quận Cầu Giấy về việc phê duyệt dự án đầu tư Tu bổ, tôn tạo di tích Đình Mai Dịch</t>
  </si>
  <si>
    <t>Xây dựng tuyến đường nối từ đường Cầu Giấy đến khu đô thị mới Dịch Vọng</t>
  </si>
  <si>
    <t>QĐ số 7587/QĐ-UBND ngày 31/10/2017 của UBND Thành phố về việc phê duyệt dự án Xây dựng tuyến đường nối từ đường Cầu Giấy đến khu đô thị mới Dịch Vọng</t>
  </si>
  <si>
    <t>QĐ số 7867/QĐ-UBND ngày 10/11/2017 của UBND Thành phố về việc phê duyệt dự án đầu tư xây dựng công trình đoạn đường nối từ đường Trung Yên 6 ra đường Nguyễn Khang</t>
  </si>
  <si>
    <t>Xây dựng đường nối từ phố Trần Quốc Hoàn đến phố Nghĩa Tân</t>
  </si>
  <si>
    <t>QĐ số 3357/QĐ-UBND ngày 07/8/2017 của UBND quận về việc phê duyệt điều chỉnh, bổ sung Báo cáo kinh tế kỹ thuật công trình Xây dựng đường nối từ phố Trần Quốc Hoàn đến phố Nghĩa Tân</t>
  </si>
  <si>
    <t>Dự án cải tạo, mở rộng ngõ 381 Nguyễn Khang (từ phố Thành Thái đến phố Nguyễn Khang)</t>
  </si>
  <si>
    <t>QĐ số 1657/QĐ-UBND ngày 08/4/2019 của UBND Thành phố về việc phê duyệt Báo cáo nghiên cứu khả thi Dự án cải tạo, mở rộng ngõ 381 đường Nguyễn Khang (từ phố Thành Thái đến phố Nguyễn Khang)</t>
  </si>
  <si>
    <t xml:space="preserve">Trung tâm bồi dưỡng chính trị huyện; hạng mục: Nhà hội trường, các phòng chức năng và các hạng mục phụ trợ </t>
  </si>
  <si>
    <t>Trường mầm non Đan Phượng (khu B) (đang thực hiện, chuyển tiếp)</t>
  </si>
  <si>
    <t>Cải tạo, mở rộng đường từ Tỉnh lộ 422 vào thôn Thượng Hội</t>
  </si>
  <si>
    <t>Quyết định số 4730/QĐ-UBND ngày 30/10/2018 của UBND huyện Đan Phượng về việc phê duyệt chủ trương đầu tư dự án Cải tạo, mở rộng đường từ Tỉnh lộ 422 vào thôn Thượng Hội, xã Tân Hội; Quyết định số 6003/QĐ-UBND ngày 28/12/2018 của UBND huyện Đan Phượng về việc phê duyệt Báo cáo kinh tế kỹ thuật công trình: Cải tạo, mở rộng đường từ Tỉnh lộ 422 vào thôn Thượng Hội, xã Tân Hội</t>
  </si>
  <si>
    <t>Đường nối đê Hữu Hồng đến đê quai Liên Trì (Đường 11 m, khu Đồng Quán)</t>
  </si>
  <si>
    <t>Quyết định số 4199/QĐ-UBND ngày 18/7/2019 của UBND huyện Đan Phượng về việc phê duyệt chủ trương đầu tư dự án Đường nối đê Hữu Hồng đến đê quai Liên Trì (Đường 11m khu Đồng Quán); Quyết định số 7895/QĐ-UBND ngày 31/10/2019 về việc phê duyệt báo cáo kinh tế kỹ thuật công trình Đường nối đê Hữu Hồng đến đê quai Liên Trì (Đường 11 m, khu Đồng Quán)</t>
  </si>
  <si>
    <t>Nâng cấp, mở rộng chùa Bảo Phúc</t>
  </si>
  <si>
    <t>Quyết định số 4692/QĐ-UBND ngày 30/10/ 2018của UBND huyện Đan Phượng về việc phê duyệt báo cáo kinh tế kỹ thuật công trình ;  Văn bản số 284/BTG-NV ngày 23/10/2019 của Ban tôn giáo thành phố</t>
  </si>
  <si>
    <t>Cải tạo, chỉnh trang đảm bảo vệ sinh môi trường nghĩa trang thôn Đông Lai, xã Liên Hồng</t>
  </si>
  <si>
    <t>Quyết định số 4424a/QĐ-UBND ngày 16/10/2018 của UBND huyện Đan Phượng về việc phê duyệt chủ trương đầu tư dự án Cải tạo, chỉnh trang đảm bảo vệ sinh môi trường nghĩa trang thôn Đông Lai, xã Liên Hồng; Quyết định số 4735/QĐ-UBND ngày 30/10/2018 của UBND huyện Đan Phượng về việc phê duyệt Báo cáo kinh tế kỹ thuật công trình: Cải tạo, chỉnh trang đảm bảo vệ sinh môi trường nghĩa trang thôn Đông Lai, xã Liên Hồng</t>
  </si>
  <si>
    <t>Đường vành đai Đình Đại Phùng, xã Đan Phượng; hạng mục: Nền, mặt đường, rãnh thoát nước, kè đá</t>
  </si>
  <si>
    <t>Quyết định số 6962a/QĐ-UBND ngày 25/9/2019 của UBND huyện Đan Phượng về việc điều chỉnh tên dự án được phê duyệt chủ trương đầu tư tại Quyết định số 1836/QĐ-UBND ngày 02/7/2015 của UBND huyện Đan Phượng; Quyết định số 7930/QĐ-UBND ngày 31/10/2019 của UBND huyện Đan Phượng về việc phê duyệt Báo cáo kinh tế kỹ thuật công trình: Đường vành đai đình Đại Phùng xã Đan Phượng; hạng mục: Nền, mặt đường, rãnh thoát nước, kè đá</t>
  </si>
  <si>
    <t>UBND xã Tân Lập</t>
  </si>
  <si>
    <t>Mở rộng đường từ ngã ba chợ Tân Lập đi trường THCS Tân Lập</t>
  </si>
  <si>
    <t>Quyết định số 1841/QĐ-UBND ngày 02/7/2015 của UBND huyện Đan Phượng về việc phê duyệt chủ trương đầu tư các dự án trên địa bàn xã Tân Lập; Quyết định số 4610/QĐ-UBND ngày 26/10/2018 của UBND huyện Đan Phượng về việc phê duyệt Báo cáo kinh tế kỹ thuật công trình: Mở rộng đường từ ngã ba chợ Tân Lập đi trường THCS Tân Lập</t>
  </si>
  <si>
    <t>Trụ sở UBND xã Đồng Tháp; hạng mục: Nhà làm việc, phòng tiếp công dân kết hợp hội trường và các hạng mục phụ trợ</t>
  </si>
  <si>
    <t>UBND xã Đồng Tháp</t>
  </si>
  <si>
    <t>Quyết định số 3122/QĐ-UBND ngày 12/6/2019 của UBND huyện Đan Phượng về việc phê duyệt chủ trương đầu tư dự án Trụ sở UBND xã Đồng Tháp; hạng mục: Nhà làm việc, phòng tiếp công dân kết hợp hội trường và các hạng mục phụ trợ; Quyết định số 5251/QĐ-UBND ngày 23/8/2019 của UBND huyện Đan Phượng về việc phê duyệt Báo cáo kinh tế kỹ thuật công trình: Trụ sở UBND xã Đồng Tháp; hạng mục: Nhà làm việc, phòng tiếp công dân kết hợp hội trường và các hạng mục phụ trợ khác; Tổng mặt bằng dự án tỷ lệ 1/500 được UBND huyện Đan Phượng ký duyệt ngày 16/5/2019</t>
  </si>
  <si>
    <t>Xây dựng HTKT đấu giá QSD đất ở khu Cây Sung Trong 4, xã Song Phượng</t>
  </si>
  <si>
    <t xml:space="preserve">Quyết định số 6979/QĐ-UBND ngày 26/9/2019 của UBND huyện Đan Phượng về việc phê duyệt chủ trương đầu tư xây dựng công trình: Xây dựng HTKT đấu giá QSD đất ở khu Cây Sung Trong 4, xã Song Phượng; Quyết định số 7253/QĐ-UBND ngày 02/10/2019 của UBND huyện Đan Phượng về việc phê duyệt Báo cáo kinh tế kỹ thuật công trình: Xây dựng HTKT đấu giá QSD đất ở khu Cây Sung Trong 4, xã Song Phượng </t>
  </si>
  <si>
    <t>Xây dựng HTKT đấu giá QSD đất ở khu Cây Sung Trong 5, xã Song Phượng</t>
  </si>
  <si>
    <t xml:space="preserve">Quyết định sốm 7578/QĐ-UBND ngày 18/10/2019 của UBND huyện Đan Phượng về việc phê duyệt chủ trương đầu tư xây dựng công trình: Xây dựng HTKT đấu giá QSD đất ở khu Cây Sung Trong 5, xã Song Phượng; Quyết định số 7890/QĐ-UBND ngày 31/10/2019 của UBND huyện Đan Phượng về việc phê duyệt Báo cáo kinh tế kỹ thuật công trình: Xây dựng HTKT đấu giá QSD đất ở khu Cây Sung Trong 5, xã Song Phượng </t>
  </si>
  <si>
    <t>Dự án xây dựng hệ thống tiêu thoát nước kết hợp đường giao thông ao ông Đắc xã Liên Trung</t>
  </si>
  <si>
    <t>UBND xã Liên Trung</t>
  </si>
  <si>
    <t>Quyết định số 4586/QĐ-UBND ngày 25/10/2018 của UBND huyện Đan Phượng về việc phê duyệt chủ trương đầu tư dự án: Xây dựng hệ thống tiêu thoát nước kết hợp đường giao thông ao ông Đắc xã Liên Trung; Quyết định số 4711/QĐ-UBND ngày 30/10/2018 của UBND huyện Đan phượng về việc phê duyệt Báo cáo kinh tế kỹ thuật công trình: Xây dựng hệ thống tiêu thoát nước kết hợp đường giao thông ao ông Đắc xã Liên Trung; Viện QHXD cấp chỉ giới đường đỏ tỷ lệ 1:500 tháng 9/2019</t>
  </si>
  <si>
    <t>Cụm Công nghiệp Đan Phượng - giai đoạn 2</t>
  </si>
  <si>
    <t>Chủ đầu tư xây dựng hạ tầng: Công ty TNHH Xuân Phương</t>
  </si>
  <si>
    <t>Quyết định số 7106/QĐ-UBND ngày 16/12/2019 của UBND thành phố Hà Nội về việc thành lập Cụm công nghiệp Đan Phượng - giai đoạn 2, huyện Đan Phượng, thành phố Hà Nội</t>
  </si>
  <si>
    <t>Chợ Liên Hà</t>
  </si>
  <si>
    <t>Kêu gọi đầu tư (XHH)</t>
  </si>
  <si>
    <t>Quyết định số 7122/QĐ-UBND ngày 16/12/2019 của UBND thành phố Hà Nội về việc phê duyệt danh mục dự án kêu gọi đầu tư, tổ chức mời thầu xây dựng chợ trên địa bàn thành phố Hà Nội năm 2019</t>
  </si>
  <si>
    <t>Chợ Trung Châu</t>
  </si>
  <si>
    <t>Cụm công nghiệp Hồng Hà</t>
  </si>
  <si>
    <t>Công ty cổ phần Xây dựng và dịch vụ thương mại Tuấn Quỳnh</t>
  </si>
  <si>
    <t>Quyết định thành lập cụm số 2469/QĐ-UBND ngày 16/6/2020 của UBND Thành phố</t>
  </si>
  <si>
    <t>Xây dựng HTKT đấu giá QSD đất ở khu Tế Tự - ích Vịnh giai đoạn 2, xã Phương Đình, Xây dựng hạ tầng khu đấu giá quyền sử dụng đất X5 xã Liên Hà, huyện Đan Phượng, Xây dựng hạ tầng khu đấu giá quyền sử dụng đất X6 xã Tân Hội, huyện Đan Phượng, Xây dựng hạ tầng khu đấu giá quyền sử dụng đất ở khu đất ký hiệu A8 xã Tân Hội, huyện Đan Phượng, Xây dựng hạ tầng khu đấu giá quyền sử dụng đất ở khu trục đường N1, xã Hạ Mỗ, huyện Đan Phượng, Xây dựng HTKT đấu giá QSD đất ở điểm dân cư nông thôn xã Thượng Mỗ, Xây dựng hạ tầng khu đấu giá quyền sử dụng đất ở khu Đồng Súc, thị trấn Phùng, huyện Đan Phượng</t>
  </si>
  <si>
    <t>Phương Đình, Liên Hà, Tân Hội, Hạ Mỗ, Thượng Mỗ, Song Phượng, Thị trấn Phùng</t>
  </si>
  <si>
    <t xml:space="preserve">Quyết định số 9894/QĐ-UBND ngày 31/12/2019 của UBND huyện Đan Phượng về việc phê duyệt BCKTKT công trình: Xây dựng HTKT khu đấu giá QSD đất ở khu Tế Tự - Ích Vịnh xã Phương Đình (giai đoạn 2), Nghị Quyết số 119/NQ-HĐND ngày 24/10/2019 của Hội đồng nhân dân huyện Đan Phượng về việc phê duyệt chủ trương đầu tư, điều chỉnh chủ trương đầu tư dự án. Nghị Quyết số 100/NQ-HĐND ngày 16/7/2020 của Hội đồng nhân dân huyện Đan Phượng về việc phê duyệt chủ trương đầu tư, điều chỉnh chủ trương , cho ý kiến về chủ trương đầu tư dự án. </t>
  </si>
  <si>
    <t>Nhà văn hoá thôn Tiến Bộ</t>
  </si>
  <si>
    <t>Quyết định số 3604/QĐ-UBND ngày 13/8/2018 của UBND huyện Đan Phượng về việc phê duyệt chủ trương ầu tư dự án: Nhà văn hoá thôn Tiến Bộ, xã Thượng Mỗ; Quyết định số 7995/QĐ-UBND ngày 31/10/2019 của UBND huyện Đan Phượng về việc phê duyệt Báo cáo kinh tế kỹ thuật công trình: Nhà văn hoá thôn Tiến Bộ xã Thương Mỗ</t>
  </si>
  <si>
    <t>Trung tâm văn hóa thể thao xã Thượng Mỗ; hạng mục: San nền, kè đá, cổng tường rào</t>
  </si>
  <si>
    <t>Nghị quyết 100/NQ-HĐND ngày 16/7/2020 của Hội đồng nhân dân huyện Đan Phượng về phê duyệt chủ trương đầu tư, điều chỉnh chủ trương đầu tư, cho ý kiến chủ trương đầu tư dự án</t>
  </si>
  <si>
    <t>Khu vui chơi thể thao kết hợp vườn hoa cây xanh Miền Đồng xã Thượng Mỗ</t>
  </si>
  <si>
    <t>Trường Tiểu học Thọ Xuân hạng mục: Nhà giáo dục thể chất và các hạng mục phụ trợ</t>
  </si>
  <si>
    <t>Trường Mầm non Thọ Xuân (khu Trung tâm)</t>
  </si>
  <si>
    <t>Trường Tiểu học Liên Hồng</t>
  </si>
  <si>
    <t>Trường Mầm non Thượng Mỗ (miền đồng)</t>
  </si>
  <si>
    <t>Trường THCS Phương Đình</t>
  </si>
  <si>
    <t>Trường THCS Đan Phượng</t>
  </si>
  <si>
    <t>Trung tâm giáo dục nghề nghiệp - Giáo dục thường xuyên huyện Đan Phượng</t>
  </si>
  <si>
    <t>Xây dựng đường giao thông tuyến N14 (nối đường chân cầu Phùng với đường N6)</t>
  </si>
  <si>
    <t>TT Phùng, Đồng Tháp, Song Phượng</t>
  </si>
  <si>
    <t>Xây dựng đường giao thông tuyến N14 đi đường tỉnh lộ 417</t>
  </si>
  <si>
    <t>Mở rộng, nâng cấp tuyến đường từ đường 20m đến giáp xã Liên Hồng</t>
  </si>
  <si>
    <t>Đường giao thông nối đường N4 với đê La Thạch huyện Đan Phượng</t>
  </si>
  <si>
    <t>Vườn hoa trung tâm khu Cửa Liễu, xã Hạ Mỗ</t>
  </si>
  <si>
    <t>Trụ sở Đảng ủy, HĐND, UBND xã Thọ An</t>
  </si>
  <si>
    <t>Trụ sở Đảng ủy, HĐND, UBND xã Tân Lập</t>
  </si>
  <si>
    <t xml:space="preserve">Trụ sở Đảng ủy, HĐND, UBND xã Đan Phượng </t>
  </si>
  <si>
    <t>Mở rộng, nâng cấp đường từ đường Hạ Hội đi Cầu Khoát (đoạn từ ngã ba Cổng Đồn đi Cầu Khoát)</t>
  </si>
  <si>
    <t>Sân vui chơi, vườn hoa công cộng xã Hồng Hà</t>
  </si>
  <si>
    <t>Thông báo số 50/TB-VP ngày 18/02/2020 của Văn phòng HĐND và UBND thành phố Hà Nội; Thông báo số 785/TB-UBND ngày 24/8/2020 của UBND huyện Đan Phượng về kết luận Hội nghị Chủ tịch, các Phó Chủ tịch UBND huyện về việc thực hiện Thông báo số 50/TB-VP ngày 10/02/2020 của Văn phòng UBND Thành phố.</t>
  </si>
  <si>
    <t>Vạn Phúc; Yết Kiêu; Quang Trung; La Khê; Dương Nội; Yên Nghĩa, Hà Cầu</t>
  </si>
  <si>
    <t>Xây dựng hệ thống xử lý nước thải tập trung tại Cụm công nghiệp Biên Giang, quận Hà Đông</t>
  </si>
  <si>
    <t>Ban QLDA ĐTXD công trình Nông nghiệp và PTNT thành phố</t>
  </si>
  <si>
    <t>QĐ 7422/QĐ-UBND ngày 30/12/2019 của UBND Thành phố Hà Nội  về việc phê duyệt chủ trương đầu tư dự án.</t>
  </si>
  <si>
    <t>Quyết định số 1881/QĐ-UBND ngày 11/5/2018 của UBND quận Hà Đông về việc phê duyệt chủ trương đầu tư dự án
Báo cáo KTKT số 4551 ngày 30/10/2018</t>
  </si>
  <si>
    <t xml:space="preserve">Đấu nối đường tổ 5 ra đường Phùng Hưng
</t>
  </si>
  <si>
    <t>Ban QLDA điện lực HN - Tổng công ty điện lực Thành phó Hà Nội</t>
  </si>
  <si>
    <t>VB 3469/UBND-KT ngày 10/6/2016 của UBND Thành phố về điều chỉnh vị trí trạm biến áp.
VB 4914/QHKT-TMB-PAKT ngày 13/8/2018 của Sở Quy hoạch kiến trúc về chấp thuận bản vẽ tổng mặt bằng.
VB 129/TB-VP ngày 02/5/2019 của UBDN Thành phố về thông báo ý kiến của Phó Chủ tịch Nguyễn Doãn Toản tại cuộc họp tháo gỡ khó khăn, vướng mắc cho 5 dự án công trình điện.</t>
  </si>
  <si>
    <t xml:space="preserve">Văn bản số 1424/QHKT-HTKT ngày 15/3/2018 của Sở Quy hoạch kiến trúc Hà Nội; Văn bản số 7015/QHKT-TMB-PAKT (HTKT) ngày 15/11/2018 của Sở QHKT về chấp thuận bản vẽ Tổng mặt bằng và PA kiến trúc. Văn bản 869/UBND-ĐT ngày 06/3/2018 của UBND Thành phố về vị trí trạm biến áp Phú Lương và nhánh rẽ đường dây 110Kv cấp điện cho trạm. Ngày 29/4/2020, Tổng công ty điệc lực Thành phố Hà Nội có Quyết định số 3403/QĐ-ENVHANOI phê duyệt báo cáo nghiên cứu khả thi đầu tư xây dựng công trình Trạm biến áp 110KV Phú Lương và nhánh đường dây 110KV cấp điện cho trạm                                                              </t>
  </si>
  <si>
    <t xml:space="preserve">Xây dựng trạm biến áp 110 KV  Dương Nội &amp; nhánh rẽ (Khu đô thị Nam Cường)
Đã có trong KH 2020. Đề nghị bổ sung vào Danh mục thu hồi đất của HĐND TP; điều chỉnh vị trí thực hiện dự án từ Dương Nội sang La Khê. 
</t>
  </si>
  <si>
    <t>Trạm biến áp 110Kv Phú Lương và nhánh đường dây cấp điện cho trạm (Khu đô thị Thành Hà)</t>
  </si>
  <si>
    <t>Tu bổ, tôn tạo di tích chùa Liên Phái</t>
  </si>
  <si>
    <t>Xây dựng Trường mầm non Đồng Tâm</t>
  </si>
  <si>
    <t>Xây dựng HTKT sân, vườn, cây xanh tại khu ao Đông Ba</t>
  </si>
  <si>
    <t>Cải tạo, mở rộng trường mầm non Vân Hồ</t>
  </si>
  <si>
    <t>Xây dựng trụ sở UBND phường Lê Đại Hành</t>
  </si>
  <si>
    <t>- Nghị quyết số 12/NQ-HĐND ngày 05/12/2018 của HĐND về chủ trương đầu tư 26 dự án thuộc kế hoạch đầu tư công trung hạn 5 năm 2016-2020 của TP Hà Nội; 
- Quyết định số 1547/QĐ ngày 01/4/2019 về việc phê duyệt Báo cáo nghiên cứu khả thỉ Dự án Xây dựng khu liên cơ quan Vân Hồ; 
- Văn bản số 225/QHKT-TMB(KHTH) ngày 14/01/2019 về việc chấp thuận bản vẽ tổng mặt bằng; 
- VB số 4371/STNMT-CCQLĐĐ ngày 17/5/2019 của Sở Tài nguyên và Môi trường về việc hướng dẫn xác định mốc giới thực hiện dự án; 
- Bản định vị mốc ngày 14/8/2019 tại thực địa giữa Sở TN&amp;MT, Ban QLDA đầu tư xây dựng công trình dân dụng và công nghiệp thành phố Hà Nội; phòng TN&amp;MT quận, Ban QLDA quận, UBND phường Lê Đại Hành và đơn vị thực hiện định vị mốc
- Đã có QĐ thu hồi đất của 01 tổ chức và thông báo thu hồi đất của 03 hộ gia đình cá nhân</t>
  </si>
  <si>
    <t>Đường giao thông tại điểm đất số 349 Minh Khai (Mở rộng đường vào nghĩa trang Hợp Thiện)</t>
  </si>
  <si>
    <t>Nhà sinh hoạt cộng đồng Tổ dân phố số 1 (khu dân cư số 3 cũ)</t>
  </si>
  <si>
    <t xml:space="preserve">-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và các thông báo thu hồi đất của các hộ dân; 
- Các QĐ thu hồi đất của UBNQ quận ngày 04/6/2020 và 06/7/2020 của 23 hộ gia đình, cá nhân và 01 tổ chức; </t>
  </si>
  <si>
    <t>- QĐ 5016/QĐ-UB ngày 19/7/2002 của UBND Thành phố Hà Nội về việc thu hồi đất và giao đất thực hiện dự án; 
- VB số 7337/QHKT-P2 ngày 02/12/2016 của Sở QHKT về việc điều chỉnh phạm vi ranh giới khu đất; 
- QĐ số 6211/QĐ-UBND ngày 6/9/2017 của UBND thành phố Hà Nội về Quyết định chủ trương đầu tư của dự án; 
- QĐ số 727/QĐ-UBND ngày 09/02/2018 của UBND thành phố Hà Nội về việc điều chỉnh một số nội dung QĐ 5016/QĐ-UBND; 
- QĐ số 4402/QĐ-UBND ngày 22/08/2018 của UBND thành phố Hà Nội về việc điều chỉnh một số nội dung QĐ 727/QĐ-UBND; 
- Biên bản xác định mốc giới trên thực địa ngày 13/4/2018 phục vụ công tác bồi thường, hỗ trợ, tái định cư; 
- QĐ 2620 ngày 22/6/2020 của UBND thành phố Hà Nội về việc phê duyệt điều chỉnh cục bộ chi tiết tại lô đất I-A, II, III</t>
  </si>
  <si>
    <t xml:space="preserve">- VB số 767/UBND-KH&amp;ĐT ngày 23/1/2013 của UBND thành phố Hà Nội về việc chấp thuận chỉ định nhà đầu tư thực hiện dự án;  
- VB số 1965/UBND-KH&amp;ĐT ngày 21/3/2014 của UBND thành phố Hà Nội về việc gia hạn văn bản số 767/UBND-KH&amp;ĐT; 
- Thông báo số 60/TB-UBND ngày 1/4/2014 của UBND quận Hai Bà Trưng về việc thu hồi đất; 
- QĐ số 8340/QĐ-UBND ngày 30/11/2017 của UBND thành phố Hà Nội về việc Quyết định chủ trương đầu tư; 
- QĐ số 2565/QĐ-UBND ngày 18/6/2019 của UBND quận HBT về việc phê duyệt dự toán chi phí tổ chức thực hiện công tác bồi thường, hỗ trợ và tái định cư; 
- QĐ số 2448QĐ-UBND ngày 15/6/2020 của UBND thành phố Hà Nội về phương án giá đất cụ thể làm căn cứ bồi thường, hỗ trợ GPMB </t>
  </si>
  <si>
    <t>Phường
 Vĩnh Tuy</t>
  </si>
  <si>
    <r>
      <t>- Văn bản số 1092/TTg – KTN ngày 24/6/2016 của Thủ tướng Chính phủ về việc đồng ý thực hiện đầu tư dự án; 
- Quyết định số 2930/QĐ-UBND ngày 14/6/2018 của UBND thành phố Hà Nội về việc phê duyệt kết quả lựa chọn nhà đầu tư thực hiện Dự án xây dựng tuyến đường Minh Khai – Vĩnh Tuy – Yên Duyên, đoạn nối từ đường Minh Khai đến đường Vành đai 2,5, thành phố Hà Nội theo hình thức hợp đồng BT; 
- Giấy chứng nhân số 03/2018/CNĐT-BT ngày 16/6/2018 của UBND thành phố Hà Nội; 
- Hợp đồng xây dựng – chuyển giao (Hợp đồng BT) số 04/2018/HĐBT, ngày 21/7/2018 của UBND thành phố về việc ký kết giữa UBND thành phố Hà Nội (Cơ quan nhà nước có thẩm quyền) và Công ty cổ phần đầu tư phát triển hạ tầng và đô thị Vĩnh Hưng (Nhà đầu tư) thực hiện Dự án xây dựng tuyến đường Minh Khai – Vĩnh Tuy – Yên Duyên, đoạn nối từ đường Minh Khai đến đường vành đai 2,5 theo hình thức hợp đồng BT; 
- Văn bản 10220/STNMT – QHKHSDĐ ngày 20/10/2016 Về việc hướng dẫn xác định ranh giới khu đất; báo cáo số 389/BC-UBND ngày 12/9/2019 của UBND quận HBT báo cáo UBND thành phố về việc rà soát hồ sơ nguồn gốc sử dụng đất, đề xuất phương án điều chỉnh quy hoạch, phương án quản lý sử dụng đất;</t>
    </r>
    <r>
      <rPr>
        <sz val="12"/>
        <color indexed="10"/>
        <rFont val="Times New Roman"/>
        <family val="1"/>
      </rPr>
      <t xml:space="preserve"> 
- </t>
    </r>
    <r>
      <rPr>
        <sz val="12"/>
        <rFont val="Times New Roman"/>
        <family val="1"/>
      </rPr>
      <t>Thông báo số 179/TB-UBND ngày 24/02/2020 của UBND thành phố Hà Nội về kết luận của tập thể lãnh đạo UBND thành phố về tình hình thực hiện dự án; 
- QĐ số 2456 ngày 24/8/2018 và Quyết định từ số 2739/QĐ-UBND đến số 2755/QĐ-UBND ngày 26/6/2019 của UBND quận Hai Bà Trưng về việc Thu hồi đất.</t>
    </r>
  </si>
  <si>
    <t>Đất ở tại đô thị trong Dự án đầu tư xây dựng đồng bộ hạ tầng kỹ thuật, hạ tầng xã hội nhà ở trên tuyến đường Minh Khai - Vĩnh Tuy - Yên Duyên (tên cũ là Dự án khu nhà ở Ao Mơ)</t>
  </si>
  <si>
    <t>Ao Mơ 
 phường 
Vĩnh Tuy</t>
  </si>
  <si>
    <t>- VB số 3692/UBND-QHXDGT ngày 18/5/2012 của UBND thành phố về việc cho phép điều chỉnh tên dự án; 
-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2529/QĐ-UBND, ngày 02/7/2018 về việc phê duyệt quy hoạch chi tiết xây dựng khu nhà ở Ao Mơ, 
- Văn bản số 5702/STNMT-KHTH, ngày 10/10/2014 về việc hướng dẫn xác định ranh giới khu đất phục vụ công tác bồi thường, hỗ trợ và tái định cư thực hiện Dự án xây dựng Khu nhà ở Ao Mơ; 
- QĐ số 2798,2799/QĐ-UBND ngày 02/8/2016 của UBND quận vê thu hồi đất; 
- Báo cáo số 389/BC-UBND ngày 12/9/2019 của UBND quận HBT báo cáo UBND thành phố về việc rà soát hồ sơ nguồn gốc sử dụng đất, đề xuất phương án điều chỉnh quy hoạch, phương án quản lý sử dụng đất</t>
  </si>
  <si>
    <t>Đất giao thông (Trong Dự án Đầu tư xây dựng khu nhà ở thấp tầng Ao cây Dừa)</t>
  </si>
  <si>
    <t xml:space="preserve">-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Văn bản số 846/QHKT – TMB – PAKT ngày 17/2/2017 của Sở Quy hoạch Kiến Trúc về việc chấp thuận bản vẽ TMB và phương án kiến trúc; 
- VB số 2892/STNMT – CCQLĐĐ ngày 14/4/2017 của Sở Tài Nguyên và Môi trường về việc hướng dẫn xác định ranh giới khu đất; 
- Thông báo số 1926 và 1927/TB-UBND ngày 14/9/2019 của UBND quận về việc thu hồi đất thực hiện dự án </t>
  </si>
  <si>
    <t>Đất ở đô thị (Trong Dự án Đầu tư xây dựng khu nhà ở thấp tầng Ao cây Dừa)</t>
  </si>
  <si>
    <t>Ao Cây Dừa 
phường 
Vĩnh Tuy</t>
  </si>
  <si>
    <t>Đất giao thông (Trong dự án Khu công viên sinh thái Vĩnh Hưng)</t>
  </si>
  <si>
    <t>Phường 
Vĩnh Tuy</t>
  </si>
  <si>
    <t>- Hợp đồng xây dựng – chuyển giao (Hợp đồng BT) số 04/2018/HĐBT ngày 21/7/2018 giữa UBND thành phố Hà Nội và Công ty Vĩnh Hưng về việc thực hiện Dự án xây dựng tuyến đường Minh Khai – Vĩnh Tuy – Yên Duyên, đoạn nối từ đường Minh Khai đến đường vành đai 2,5 theo hình thức hợp đồng BT; 
- Quyết định số 3425/QĐ-UBND ngày 05/6/2017 về việc phê duyệt nhiệm vụ QHCT Khu công viên sinh thái Vĩnh Hưng tỷ lệ 1/500; 
- Quyết định số 1285/QĐ-UBND ngày 14/3/2018 về việc phê duyệt đồ án QHCT Khu công viên sinh thái Vĩnh Hưng. 
- Bản định vị mốc thực hiện theo văn bản số 4609/STNMT-CCQLĐĐ ngày 08/6/2017 của Sở Tài nguyên và môi trường;  
- Biên bản xác định ranh giới khu đất ngày 22/8/2018, do Sở Tài nguyên và môi trường bàn giao cho Công ty cổ phần đầu tư phát triển hạ tầng và đô thị Vĩnh Hưng phục vụ công tác bồi thường, hỗ trợ và tái định cư khu đất.</t>
  </si>
  <si>
    <t>Xây dựng Nhà sinh hoạt cộng đồng tại điểm đất xen kẹt còn lại sau giải phóng mặt bằng dự án đường Nguyễn Đình Chiểu kéo dài</t>
  </si>
  <si>
    <t>Đường Nguyễn Đình Chiểu kéo dài, phường Lê Đại Hành</t>
  </si>
  <si>
    <t>- Nghị quyết số 09/NQ-HĐND ngày 20/5/2020 về việc phê duyệt chủ trương đầu tư
- Kế hoạch số 99/KH-UBND quận HBT ngày 27/5/2020 về đầu tư công trung hạn giai đoạn 2021 - 2025; dự án bố trí thực hiện năm 2021</t>
  </si>
  <si>
    <t>- Quyết định số 4523/QĐ-UBND ngày 31/10/2018 của UBND quận Long Biên về việc phê duyệt Báo cáo nghiên cứu khả thi; 
- Quyết định số 2045/QĐ-UBND ngày 12/7/2019 của UBND quận Long Biên về việc phê duyệt hồ sơ thiết kế bản vẽ thi công, dự toán;</t>
  </si>
  <si>
    <t>- Quyết định số 4524/QĐ-UBND ngày 31/10/2018 của UBND quận Long Biên về việc phê duyệt Báo cáo nghiên cứu khả thi; 
- Quyết định số 2046/QĐ-UBND ngày 12/7/2019 của UBND quận Long Biên về việc phê duyệt hồ sơ thiết kế bản vẽ thi công, dự toán;</t>
  </si>
  <si>
    <t>Quyết định số 4100/QĐ-UBND ngày 05/10/2018 của UBND quận Long Biên về việc phê duyệt báo cáo KTKT; Thực hiện QIII- hoàn thành QIV/2020</t>
  </si>
  <si>
    <t>Quyết định số 6388/QĐ-UBND ngày 15/12/2017 của UBND quận Long Biên phê duyệt điều chỉnh, bổ sung Kế hoạch đầu tư công trung hạn 5 năm GĐ 2016-2020; Quyết định số 3165/QĐ-UBND ngày 29/10/2019 của UBND Quận Long Biên v/v phê duyệt báo cáo nghiên cứu khả thi</t>
  </si>
  <si>
    <t>Quyết định số 6388/QĐ-UBND ngày 15/12/2017 của UBND quận Long Biên phê duyệt điều chỉnh, bổ sung Kế hoạch đầu tư công trung hạn 5 năm GĐ 2016-2020;Quyết định số 2862/QĐ-UBND ngày 03/10/2019 của UBND Quận Long Biên v/v phê duyệt báo cáo KTKT; Thực hiện QII</t>
  </si>
  <si>
    <t>Mở rộng tuyến đường ngõ 94 phố Thượng Thanh (đoạn từ trường Lý Thường Kiệt đến cuối nhà văn hóa tổ 8,9,15 phường Thượng Thanh</t>
  </si>
  <si>
    <t>Quyết định số 245/QĐUBND ngày 8/10/2019 của UBND quận Long Biên phê duyệt chủ trương đầu tư dự án. Quyết định 2377/QĐUBND ngày 12/5/2020 của UBND quận Long Biên phê duyệt báo cáo nghiên cứu khả thi; Thực hiện QIII- hoàn thành QIV/2020</t>
  </si>
  <si>
    <t>Nghị quyết số 08/NQ-HĐND ngày 08/7/2019 của HĐND thành phố Hà Nội; QĐ số 2271/QĐ-UBND ngày 04/6/2020 của UBND Thành phố phê duyệt Báo cáo nghiên cứu khả thi</t>
  </si>
  <si>
    <t>Xây dựng tuyến đường 13,0m theo quy hoạch dọc mương thoát nước (giáp khu công nghiệp Đài Tư), phường Phúc Lợi</t>
  </si>
  <si>
    <t>Nghị quyết số 129/NQ-HĐND ngày 02/7/2020 của HĐND quận Long Biên. Phê duyệt Dự án QIV/2020.</t>
  </si>
  <si>
    <t>Xây dựng tuyến đường 13,5m theo quy hoạch từ ngõ 564 NVC qua trường MN Gia Thụy đến ngõ 720 NVC) phường Gia Thụy, quận Long Biên.</t>
  </si>
  <si>
    <t>Xây dựng tuyến đường 13,5m theo quy hoạch từ ngõ 99 Đức Giang đến bảo tàng vũ khí, phường Thượng Thanh</t>
  </si>
  <si>
    <t>Xây dựng tuyến đường 13,5m từ ao ngõ 53 Vũ Xuân Thiều đến ngõ 42 Sài Đồng, phường Sài Đồng</t>
  </si>
  <si>
    <t>Xây dựng 02 tuyến đường 13,5m theo quy hoạch từ đường Nguyễn Sơn đến đường 22m phường Bồ Đề</t>
  </si>
  <si>
    <t>Cải tạo, nâng cấp trường THCS Thạch Bàn, phường Thạch Bàn</t>
  </si>
  <si>
    <t>Nghị quyết số 122/NQ-HĐND ngày 20/3/2020 của HĐND quận Long Biên. Phê duyệt Dự án QIV/2020.</t>
  </si>
  <si>
    <t>Xây dựng trường THCS tại ô quy hoạch A.8/THCS phường Ngọc Thụy</t>
  </si>
  <si>
    <t>Xây dựng trường THCS tại ô quy hoạch C.13/THCS phường Việt Hưng</t>
  </si>
  <si>
    <t>Cải tạo, nâng cấp trung tâm giáo dục thường xuyên cơ sở 2, Phường Thạch Bàn</t>
  </si>
  <si>
    <t>Thach Bàn</t>
  </si>
  <si>
    <t xml:space="preserve">Dự án cải tạo và xây dựng hệ thống cống nối thông hồ Vục, hồ Đầu Băng và hô Tư Đình theo hình thức hợp đồng Xây dựng - Chuyển Giao </t>
  </si>
  <si>
    <t xml:space="preserve">Công ty CP Thương mại Ngôi nhà mới </t>
  </si>
  <si>
    <t>Quyết định số 4466/QĐ-UBND ngày 25/08/2020 của UBND quận Long Biên về việc phê duyệt điều chỉnh quy mô, tiêu chuẩn kỹ thuật và tiến độ thực hiện Dự án</t>
  </si>
  <si>
    <t>Xây dựng mới trạm 110kV Phù Đổng (Gia Lâm 3) và nhánh rẽ (Phần đường dây 110kV)</t>
  </si>
  <si>
    <t>Quyết định số 4720/QĐ-BCT ngày 2/12/2016 V/v quy hoạch phát triển điện lực TP HN 2016-2025; VB số 7023/QHKT-HTKT ngày 04/12/2019 của Sở Quy hoạch Kiến trúc về việc thỏa thuận vị trí trạm điện và hướng tuyến đường dây</t>
  </si>
  <si>
    <t>Khu nhà ở Gia Quất, phường Thượng Thanh</t>
  </si>
  <si>
    <t>Công ty cổ phần BIC Việt Nam</t>
  </si>
  <si>
    <t>GCN đầu tư số 01121001127 ngày 12/12/2012; Quyết định số 887/QĐ-UBND ngày 23/2/2018 của UBND TP Hà Nội điều chỉnh chủ trương đầu tư</t>
  </si>
  <si>
    <t>Xây dựng xưởng in, sản xuất bao bì các mặt hàng về giấy tại phường Việt Hưng</t>
  </si>
  <si>
    <t>Liên danh Cty TNHH Liên doanh sơn Việt - Mỹ và Cty TNHH tư vấn sx giấy Hoàng Hà</t>
  </si>
  <si>
    <t>Giấy chứng nhận đầu tư số 01121001749 ngày 17/11/2014 của UBND TP Hà Nội; Quyết Định số 3857/QĐ-UBND ngày 17/07/2019 của UBND TP Hà Nội về quyết định điều chỉnh chú trương đầu tư</t>
  </si>
  <si>
    <t>Dự án xây dựng tuyến đường từ đê Ngọc Thụy đến khu đô thị mới Thượng Thanh, quận Long Biên theo hình thức hợp đồng BT (dự án BT)</t>
  </si>
  <si>
    <t>Công ty cổ phần Khai Sơn</t>
  </si>
  <si>
    <t>Ban QLDA ĐTXD Mê Linh</t>
  </si>
  <si>
    <t>TT Chi Đông, X.Kim Hoa</t>
  </si>
  <si>
    <t>8.1</t>
  </si>
  <si>
    <t>XD HTKT để đấu giá QSD đất khu đất xen kẹt, nhỏ lẻ (điểm X1,X2) thôn Khê Ngoại-Văn Quán, xã Văn Khê, huyện Mê Linh</t>
  </si>
  <si>
    <t>X.Văn Khê</t>
  </si>
  <si>
    <t>QĐ số 4919/QĐ-UBND ngày 28/10/2016 của UBNDH V/v Phê duyệt báo cáo KT-KT xây dựng công trình ; QĐ số 2332/QĐ-UBND ngày 01/7/2016 của UBND huyện V/v phê duyệt CTĐT: Xây dựng HTKT để ĐGQSDĐ xen kẹt tại (diểm X1,X2) T.Khê Ngoại - Văn Quán, xã Văn Khê.</t>
  </si>
  <si>
    <t>8.2</t>
  </si>
  <si>
    <t>XD HTKT để ĐGQSDĐ khu đất nhỏ lẻ, xen kẹt tại (điểm X3) thôn Khê Ngoại, xã Văn Khê, huyện Mê Linh.</t>
  </si>
  <si>
    <t>QĐ số 2328/QĐ-UBND ngày 01/7/2016 của UBNDH phê duyệt CTĐT; QĐ số 4820/QĐ-UBND ngày 24/10/2016 của UBNDH V/v phê duyệt địa điểm và QHTMB T/L 1/500; QĐ số 4964/QĐ-UBND ngày 31/10/2016 của UBNDH về việc phê duyệt Báo cáo KTKT xây dựng công trình.</t>
  </si>
  <si>
    <t>8.3</t>
  </si>
  <si>
    <t>XD HTKT để ĐGQSDĐ khu đất nhỏ lẻ, xen kẹt tại (điểm X1) xóm Bàng, thôn Hạ Lôi, xã Mê Linh, huyện Mê Linh</t>
  </si>
  <si>
    <t>QĐ số 4961/QĐ-UBND ngày 31/10/2016 của UBNDH V/v Phê duyệt Báo cáo KTKT xây dựng CT; QĐ số 2329/QĐ-UBND ngày 01/7/2016 của UBNDH V/v phê duyệt CTĐT;  QĐ số 4819/QĐ-UBND ngày 24/10/2016 của UBNDH V/v phê duyệt địa điểm và Quy hoạch tổng mặt bằng dự án; QĐ số 4961/QĐ-UBND ngày 31/10/2016 của UBNDH V/v phê duyệt Báo cáo KTKT XDCT.</t>
  </si>
  <si>
    <t>8.4</t>
  </si>
  <si>
    <t>XD HTKT để ĐGQSDĐ khu đất nhỏ lẻ, xen kẹt tại (điểm X7), thôn 2, X.Thạch Đà.</t>
  </si>
  <si>
    <t>QĐ số 4967/QĐ-UBND ngày 31/10/2016 của UBNDH V/v Phê duyệt Báo cáo KTKT xây dựng CT; QĐ số 2062/QĐ-UBND ngày 26/5/2016 của UBNDH V/v  phê duyệt CTĐT; QĐ số 4827/QĐ-UBND ngày 24/10/2016 của UBNDH V/v  phê duyệt địa điểm và QHTMB T.L 1/500.; QĐ số 4967/QĐ-UBND ngày 31/10/2016 của UBNDH V/v  phê duyệt Báo cáo KTKT XDCT.</t>
  </si>
  <si>
    <t>8.5</t>
  </si>
  <si>
    <t>XD HTKT để ĐGQSDĐ khu đất nhỏ lẻ, xen kẹt tại (điểm X4) thôn Phú Hữu, xã Thanh Lâm, huyện Mê Linh</t>
  </si>
  <si>
    <t>QĐ số 2114/QĐ - UBND ngày 30/8/2018 của UBND H.Mê Linh V/v Phê duyệt điều chỉnh báo cáo KT- KT xây dựng công trình; QĐ số 3814/QĐ-UBND ngày 24/8/2016 của UBND H.Mê Linh V/v  phê duyệt CTĐT; QĐ số 1391/QĐ-UBND ngày 03/5/2017 của UBND H.Mê Linh V/v  phê duyệt địa điểm và QHTMB T.L 1/500</t>
  </si>
  <si>
    <t>8.6</t>
  </si>
  <si>
    <t>XD HTKT để ĐGQSDĐ nhỏ lẻ, xen kẹt tại tổ dân phố số 2, TT.Chi Đông.</t>
  </si>
  <si>
    <t>QĐ số 1812/QĐ - UBND ngày 17/8/2018 của UBND huyện V/v Phê duyệt báo caosKTKT dự án; QĐ số 4818/QĐ - UBND ngày 04/12/2017 V/v Phê duyệt quy hoạch tổng mặt bằng tỷ lệ 1/500 dự án; QĐ số 432/QĐ-UBND ngày 27/02/2017 của UBND H.Mê Linh V/v  phê duyệt CTĐT.</t>
  </si>
  <si>
    <t>VB số 1878/UBND - BQLDA ngày 30/7/2020 của UBND huyện V/v điều chỉnh xây dựng dự án; QĐ số 6528/QĐ-UBND TP ngày 30/10/2013 của UBND TP Hà Nội V/v phê duyệt dự án ĐTXD tuyến đường nối từ đường 35 đến đường Bắc Thăng Long - Nội Bài, huyện Mê Linh (GĐ I)</t>
  </si>
  <si>
    <t>Vb số 4509/UBND - DDT ngày 11/10/2019 của UBND TP Hà Nội V/v Giải quyết tồn tại vướng mắc về giao đất dịch vụ trên địa bàn huyện Mê Linh; QĐ số 3037/QĐ-UBND ngày 21/11/2006 của UBND tỉnh Vĩnh Phúc V/v phê duyệt dự án ĐTXD công trình: HTKT khu đất dịch vụ T.Giai Lạc, X.Quang Minh.</t>
  </si>
  <si>
    <t xml:space="preserve"> QĐ số 1288/QĐ-UBND ngày 25/6/2018 vv phê duyệt dự án; Vb số 3858/UBND-ĐT của UBNDTP V/v Thẩm định, phê duyệt CTĐT dự án; QĐ 4908/QĐ-QHKT ngày12/11/2014 của V/v phê duyệt QH chi tiết TL 1/500 khu đất ĐGQSDĐ tại khu Đồng Trước, xóm 4, T.Xa Mạc, X.Liên Mạc.Đã có QH chi tiết TL 1/500</t>
  </si>
  <si>
    <t>Vb số 4509/UBND - DDT ngày 11/10/2019 của UBND TP Hà Nội V/v Giải quyết tồn tại vướng mắc về giao đất dịch vụ trên địa bàn huyện Mê Linh; QĐ số 201/QĐ-UBND ngày 24/01/2007 của UBND tỉnh Vĩnh Phúc V/v Thu hồi đất để UBNDH lập phương án bồi thường GPMB CTQĐ số 2728/QĐ-UB ngày 29/7/2008 của UBND tỉnh Vĩnh Phúc V/v phê duyệt dự án ĐTXD CT: HTKT khu đất dịch vụ T.Gia Trung, TT. Quang Minh.</t>
  </si>
  <si>
    <t>16.1</t>
  </si>
  <si>
    <t>Xây dựng HTKT để đấu giá QSD đất tại điểm X4 TDP số 8, thị trấn Quang Minh</t>
  </si>
  <si>
    <t>QĐ số 07/QĐ-UBND ngày 02/01/2018 v/v phê duyệt chủ trương; QĐ số 2675/QĐ-UBND ngày 26/10/2018 v/v phê duyệt quy hoạch; QĐ số 2917/QĐ-UBND ngày 31/10/2018 vv phê duyệt BCKTKT dự án của UBND huyện Mê Linh</t>
  </si>
  <si>
    <t>16.2</t>
  </si>
  <si>
    <t>Xây dựng HTKT để đấu giá QSD đất khu đất nhỏ lẻ, xen kẹt tại điểm X3 TDP số 7, thị trấn Quang Minh</t>
  </si>
  <si>
    <t xml:space="preserve">QĐ số 08/QĐ-UBND ngày 02/1/2018 v/v phê duyệt chủ trương;  QĐ số 2676/QĐ-UBND ngày 26/10/2018 v/v phê duyệt quy hoạch; QĐ số 2918/QĐ-UBND ngày 31/10/2018 vv phê duyệt BCKTKT của UBND huyện Mê Linh </t>
  </si>
  <si>
    <t>16.3</t>
  </si>
  <si>
    <t>XD HTKT để ĐGQSDĐ khu đất nhỏ lẻ, xen kẹt tại (điểm X5,X14) T.Ngự Tiền - Lâm Hộ, X.Thanh Lâm</t>
  </si>
  <si>
    <t>QĐ số 4120/QĐ -UBND ngày 31/10/2019V/v phê duyệt dự án của UBND huyệnQĐ số 14/QĐ - UBND ngày 05/01/2018 của UBND H.Mê Linh V/v phê duyệt Quy hoạch TMB TL 1/500 dự án; QĐsố 2409/QĐ-UBND ngày 07/7/2016 của UBND H.Mê Minh V/v  phê duyệt CTĐT.</t>
  </si>
  <si>
    <t>VB số 06/HĐND-VP ngày 15/01/2018 của HĐND huyện Mê Linh về việc phê duyệt chủ trương đầu tư dự án;  QĐ số 2216/QĐ-UBND ngày 14/9/2018 của UBND huyện về phê duyệt quy hoạch đầu tư dự án; QĐ số 2695/QĐ-UBND ngày 26/10/2018 vv phê duyệt dự án.</t>
  </si>
  <si>
    <t>QĐ số 4364/QĐ - UBND ngày 30/10/2017 của UBND huyện Mê Linh V/v Phê duyệt Báo cáo Kinh tế - Kỹ Thuật; Văn bản số 1262/UBND - QLĐT ngày 15/9/2016 của UBNDH về việc chấp thuận địa điểm xây dựng các trạm trung chuyển chất thải rắn (các bãi tập kết vận chuyển rác thải trên địa bàn thị trấn);</t>
  </si>
  <si>
    <t>Mở rộng khuôn viên Đình Trung Hậu Đoài</t>
  </si>
  <si>
    <t>QĐ số 418/QĐ - UBND ngày 13/04/2018 của UBND xã Tiền Phong V/v Phê duyệt Báo cáo KT - KT xây dựng công trình và QĐ số 467/QĐ - UBND ngày 31/12/2017 của UBND xã Tiền Phong V/v phê duyệt chủ trương đầu tư công trình: Cải tạo, mở rộng đình Trung Hậu ĐoàiQĐ 1025/QĐ UBND ngày 17/5/2018 của UBND H.Mê Linh về việc thành lập Hội đồng bồi thường, hỗ trợ và TĐC khi nhà nước thu hồi đất công trình" Cải tạo, mở rộng đình làng Trung Hậu Đoài, CV 381/QLĐT-HC ngày 29/9/2014 ngày 29/9/2014 của Phòng quản lý đô thị H.Mê Linh về việc đổi đất mở rộng khuôn viên đình Trung Hậu Đoài; Vb số 413/QHKT - P3 ngày 30/1/2015 của Sở QH KT V/v quy hoạch 02 khu đất tại thôn Trung Hậu Đoài, xã Tiền Phong;</t>
  </si>
  <si>
    <t>QĐ số 2643/QĐ-UBND ngày 26/10/2018 vv phê duyệt dự án; VB số 284/HĐND-TCKH ngày 04/12/2017 của HĐND huyện về việc phê duyệt chủ trương đầu tư; QĐ số 1688/QĐ-UBND ngày 02/8/2018 của UBND huyện vv phê duyệt địa điểm và quy hoạch TMB tỷ lệ 1/500 dự án.</t>
  </si>
  <si>
    <t>QĐ số 2919/QĐ-UBND ngày 31/10/2018 vv phê duyệt báo cáo KTKT; QĐ số 01/QĐ-UBND ngày 02/1/2018 của UBND huyện Mê Linh về việc phê duyệt chủ trương đầu tư dự án; số 2492/QĐ-UBND ngày 11/10/2018 của UBND huyện vv phê duyệt địa điểm và quy hoạch TMB tỷ lệ 1/500 dự án</t>
  </si>
  <si>
    <t xml:space="preserve">QĐ số 2916/QĐ-UBND ngày 31/10/2018 vv phê duyệt báo cáo KTKT . QĐ số 834/QĐ-UBND ngày 17/4/2018 của UBND huyện Mê Linh về việc phê duyệt chủ trương đầu tư dự án; QĐ số 2526/QĐ-UBND ngày 16/10/2018 của UBND huyện vv phê duyệt địa điểm và quy hoạch TMB tỷ lệ 1/500 dự án. </t>
  </si>
  <si>
    <t>QĐ số 1250/QĐ-UBND ngày 27/5/2019 của UBND huyện vv phê duyệt điều chỉnh báo cáo KTKT; QĐ số 353/QĐ-UBND ngày 05/2/2018 của UBND huyện Mê Linh về việc phê duyệt chủ trương đầu tư dự án; số 2559/QĐ-UBND ngày 19/10/2018 của UBND huyện vv phê duyệt địa điểm và quy hoạch TMB tỷ lệ 1/500 dự án</t>
  </si>
  <si>
    <t>QĐ số 3497/QĐ - UBND ngày 28/12/2018 V/v phê duyệt dự án; VB số 61/HĐND-VP ngày 16/4/2018 của HĐND huyện về việc phê duyệt chủ trương đầu tư dự án; số 3340/QĐ-UBND ngày 18/12/2018 của UBND huyện vv phê duyệt địa điểm và quy hoạch TMB tỷ lệ 1/500 dự án</t>
  </si>
  <si>
    <t>QĐ số 3499/QĐ - UBND ngày 28/12/2018 V/v phê duyệt dự án; VB số 60/HĐND-VP ngày 16/4/2018 của HĐND huyện về việc phê duyệt chủ trương đầu tư dự án; số 3342/QĐ-UBND ngày 18/12/2018 của UBND huyện vv phê duyệt địa điểm và quy hoạch TMB tỷ lệ 1/500 dự án</t>
  </si>
  <si>
    <t>Quyết định số 6285/QĐ-UBND 15/11/2016; 1517/QĐ-UBND 29/3/2018 về việc phê duyệt  dự án Xây dựng tuyến đường gom Bắc Thăng Long - Nội Bài, đoạn qua Khu công nghiệp Quang Minh I</t>
  </si>
  <si>
    <t>QĐ số 2915/QĐ-UBND ngày 31/10/2018 vv phê duyệt báo cáo KTKT; QĐ số 351/QĐ-UBND ngày 05/2/2018 của UBND huyện Mê Linh về việc phê duyệt chủ trương đầu tư dự án; số 2527/QĐ-UBND ngày 16/10/2018 của UBND huyện vv phê duyệt địa điểm và qu hoạch TMB tỷ lệ 1/500 dự án</t>
  </si>
  <si>
    <t>Quyết định số 1500/QĐ-UBND ngày 01/4/2009 về việc phê duyệt Dự án cải tạo nâng cấp đường 23B (Hà Nội - Nghĩa Trang Thanh Tước);  Quyết định số 3858/QĐ-UBND ngày 26/62017</t>
  </si>
  <si>
    <t xml:space="preserve"> QĐ số 2671/QĐ-UBND ngày 26/8/2020 vv phê duyệt dự án ; QĐ số 4126/QĐ-UBND ngày 31/10/2019 của UBND huyện V/v Quy hoạch tổng mặt bằng TL 1/500 Dự án; QĐ số 2564/QĐ-UBND ngày 19/10/2018 của UBND huyện vv phê duyệt chủ trương đầu tư dự án;</t>
  </si>
  <si>
    <t>QĐ số 3841/QĐ - UBND ngày 25/10/2019 của UBND huyện Mê Linh V/v Phê duyệt dự án; QĐ số 2653/QĐ - UBND ngày 23/8/2019 của UBND huyện Mê Linh V/v Phê duyệt địa điểm và Quy hoạch tổng mặt bằng TL 1/500;</t>
  </si>
  <si>
    <t>Đầu tư xây dựng công trình cầu Tiền, huyện Mê Linh</t>
  </si>
  <si>
    <t xml:space="preserve">QĐ số 1620/QĐ-UBND ngày 15/6/2020 vv phê duyệt địa điểm và quy hoạch TMB dự án;QĐ số 189/QĐ-UBND ngày 10/01/2019 của UBND huyện vv phê duyệt chủ trương đầu tư dự án; Văn bản số 7059/UBND-ĐT ngày 12/12/2016 của UBND Thành phố; </t>
  </si>
  <si>
    <t>QĐ số 2031/QĐ-UBND ngày 01/7/2020 vv phê duyệt quy hoạch TMB dự án; QĐ số 05/QĐ-UBND ngày 02/01/2018 của UBND huyện vv phê duyệt chủ trương đầu tư dự án</t>
  </si>
  <si>
    <t>QĐ số 2888/QĐ-UBND ngày 31/10/2018 của UBND huyện vv phê duyệt chủ trương đầu tư dự án; QĐ số 3399/QĐ-UBND ngày 06/6/2012 của UBND huyện V/v phê duyệt quy hoạch địa điểm và tổng mặt bằng 1/500 dự án</t>
  </si>
  <si>
    <t>QĐ số 4125/QĐ - UBND ngày 31/10/2019 của UBND huyện V/v Phê duyệt dự án; Nghị quyết số 08/NQ - HĐND ngày 02/7/2019 của HĐND huyện Mê Minh V/v Phê duyệt chủ trương đầu tư 05 dự án XD trường học giai đoạn 2020 - 2022 do Ban QLDA đầu tư xây dựng huyện Mê Linh làm chủ đầu tư.</t>
  </si>
  <si>
    <t>QĐ số 3535/QĐ - UBND ngày 02/7/2019 của UBND TP Hà Nội Quyết định điều chỉnh CTĐT; QĐ số 6488/QĐ -UBND ngày 29/11/2018 của UBND TPHN phê duyệt ĐCTHQHCT TL1/500; số 2152/QĐ-UBND ngày 04/5/2016 của UBND TPHN V/v phê duyệt nhiệm vụ điều chỉnh tổng thể QHCT khu nhà ở Làng Hoa Tiền Phong, TL 1/5000; QĐ số 1339/QĐ-UBND ngày 25/4/2008 của giao đất thực hiện dự án.  QĐ số 1793/QĐ-UBND ngày 22/6/2016 của UBND T.Vĩnh Phúc V/v duyệt QHCTXD  khu nhà ở Làng Hoa Tiền Phong TL 1/500 tại xã Tiền Phong; TB số 353/TB-UBND ngày 09/4/2018 của UBND TPHN về việc Kết luận của tập thể lãnh đạo UBND thành phố tại cuộc họp điều chỉnh tổng thể quy hoạch chi tiết Khu nhà ở Làng Hoa Tiền Phong tỷ lệ 1/500 tại xã Tiền Phong; Dự án đã được UBND tỉnh Vĩnh Phúc phê duyệt dự án từ trước ngày 01/7/2014; Hiên đã giải phóng mặt bằng được phần lớn dự án (35,4 ha). Giấy CNĐT số 1912100139 ngày 08/7/2008 của UBND tỉnh Vĩnh Phúc cấp.</t>
  </si>
  <si>
    <t xml:space="preserve">QĐ số 2944/QĐ - UBND ngày 15/6/2018 của UBNDTPHN QĐ chủ trương đầu tư; TB số 1013/TB-UBND ngày 24/8/2017 của UBNDTP V/v KL, chỉ đạo của Chủ tịch UBNDTP tại cuộc họp về tình hình thực hiện các dự án cấp nước sạch nông thôn trên địa bàn TP. QĐ số 166/QĐ-UBND ngày 06/01/2012 của UBND TP V/v chấp thuận điều kiện bố trí  KH chuẩn bị đầu tư dự án cấp nước sạch liên xã Tiến Thịnh, Vạn Yên, Chu Phan, Liên Mạc, Thạch Đà thuộc huyện Mê Linh; Ngày 14/02/2020, UBND Thành phố có Quyết định số 748/QĐ-UBND chấp thuận điều chỉnh chủ trương đầu tư dự án xây dựng hệ thống cấp nước sạch liên xã: Văn Khê, Hoàng Kim, Thạch Đà, Chu Phan, Tiến Thịnh, Vạn Yên, Liên Mạc, Tự Lập, Tiến Thắng, Thanh Lâm, Tam Đồng, Kim Hoa, huyện Mê Linh </t>
  </si>
  <si>
    <t>Cải tạo nâng cấp đường giao thông vào cổng chính phục vụ công tác phòng chống cháy nổ của Trung tâm Bảo hiểm tài liệu lưu trữ Quốc Gia</t>
  </si>
  <si>
    <t>Trung tâm bảo hiểm tài liệu lưu trữ Quốc Gia</t>
  </si>
  <si>
    <t>Quyết định phê duyệt báo cáo kinh tế kỹ thuật số 566/QĐ-BNV ngày 23/7/2019 của Bộ Nội vụ</t>
  </si>
  <si>
    <t>Khu đô thị mới CEO Mê Linh</t>
  </si>
  <si>
    <t>Công ty TNHH C.E.O Quốc tế</t>
  </si>
  <si>
    <t>Mê Linh, Đại Thịnh; Văn Khê; Tráng Việt </t>
  </si>
  <si>
    <t>Quyết định chủ trương đầu tư số 2755/QĐ-UBND ngày 26/6/2020 của UBND Thành phố</t>
  </si>
  <si>
    <t>Biểu 1A NQ 27</t>
  </si>
  <si>
    <t xml:space="preserve">Xây dựng trạm bơm Cẩm Đình Phương Độ, Thuấn Trung và Đồng Tụi </t>
  </si>
  <si>
    <t xml:space="preserve">Quyết định 3820/QĐ-UBND của UBND huyện ngày 26/10/2017 phê duyệt báo cáo Kinh tế kỹ thuật. </t>
  </si>
  <si>
    <t>Quyết định số 205/QĐ-UBND ngày 23/01/2019 của UBND huyện Phúc Thọ Phê duyệt chỉ giới đường đỏ tuyến đường Canh Nậu - Hiệp Thuận; Quyết định số 4199/QĐ-UBND ngày 06/8/2019 của UBND huyện Phúc Thọ phê duyệt điều chỉnh báo cáo nghiên cứu khả thi dự án nâng cấp mở rộng tuyến đường tỉnh 421, đoạn qua huyện Phúc Thọ</t>
  </si>
  <si>
    <t>Cụm công nghiệp Nam Phúc Thọ - GĐ1</t>
  </si>
  <si>
    <t>Ngọc Tảo, Tam Hiệp</t>
  </si>
  <si>
    <t>Quyết định thành lập cụm số 2800/QĐ-UBND ngày 26/6/2020 của UBND Thành phố</t>
  </si>
  <si>
    <t>Cụm công nghiệp Võng Xuyên</t>
  </si>
  <si>
    <t>Công ty cổ phần Đầu tư hạ tầng Phúc Long</t>
  </si>
  <si>
    <t>Quyết định thành lập cụm số 2745/QĐ-UBND ngày 26/6/2020 của UBND Thành phố</t>
  </si>
  <si>
    <t>Cụm công nghiệp Thanh Đa</t>
  </si>
  <si>
    <t>Công ty cổ phàn Phát triển dịch vụ Long Biên</t>
  </si>
  <si>
    <t>Thanh Đa</t>
  </si>
  <si>
    <t>Quyết định thành lập cụm số 2743/QĐ-UBND ngày 26/6/2020 của UBND Thành phố</t>
  </si>
  <si>
    <t>Cụm công nghiệp Tam Hiệp</t>
  </si>
  <si>
    <t>Công ty Cổ phần đầu tư phát triển nhà Minh Dương</t>
  </si>
  <si>
    <t>Quyết định thành lập cụm số 2797/QĐ-UBND ngày 26/6/2020 của UBND Thành phố</t>
  </si>
  <si>
    <t>Cụm công nghiệp Long Xuyên</t>
  </si>
  <si>
    <t>Công ty cổ phần Đầu tư Thiên Ân</t>
  </si>
  <si>
    <t>Quyết định thành lập cụm số 2742/QĐ-UBND ngày 26/6/2020 của UBND Thành phố</t>
  </si>
  <si>
    <t>Cụm công nghiệp Liên Hiệp - GĐ2</t>
  </si>
  <si>
    <t>Công ty cổ phần Tập Đoàn Minh Dương</t>
  </si>
  <si>
    <t>Quyết định thành lập cụm số 2801/QĐ-UBND ngày 26/6/2020 của UBND Thành phố</t>
  </si>
  <si>
    <t>Đường nối từ Quốc lộ 32 với Quốc lộ 21A thuộc địa bàn huyện Phúc Thọ và thị xã Sơn Tây, tỉnh lộ 416</t>
  </si>
  <si>
    <t>thị xã Sơn Tây, huyện Phúc Thọ</t>
  </si>
  <si>
    <t>Trung Sơn Trầm (Sơn Tây); Tích Giang, Trạch Mỹ Lộc, Thọ Lộc</t>
  </si>
  <si>
    <t>Nghị quyết số 08/NQ-HĐND ngày 08/7/2019 của HĐND thành phố Hà Nội phê duyệt chủ trương đầu tư; Quyết định  số 3612/QĐ-SGTVT  ngày 27/8/2020 của Sở Giao thông Vận tải Phê duyệt dự toán chi phí các công việc thực hiện ở giai đoạn chuẩn bị dự án</t>
  </si>
  <si>
    <t>Cải tạo, nâng cấp nghĩa trang liệt sỹ xã Thọ Lộc</t>
  </si>
  <si>
    <t>QĐ số 1593/QĐ-UBND ngày 24/5/2017 phê duyệt chủ trương đầu tư; số 5099/QĐ-UBND ngày 28/12/2017 phê duyệt báo cáo KTKT; Nghị quyết số 11/NQ-HĐND ngày 16/7/2020 V/v phê duyệt điều chỉnh chủ trương đầu tư một số dự án sử dụng vốn đầu tư công huyện Phúc Thọ (Phụ lục 05)</t>
  </si>
  <si>
    <t>Trụ sở ban chỉ huy quân sự huyện Phúc Thọ</t>
  </si>
  <si>
    <t>Công văn số 125 - KL/HU ngày 09/7/2020 của huyện ủy Phúc Thọ</t>
  </si>
  <si>
    <t>0.49</t>
  </si>
  <si>
    <t>Quyết định 5661/QĐ-UBND ngày 26/7/2017 của UBND huyện Quốc Oai V/v phê duyệt báo cáo kinh tế kỹ thuật; Quyết định 4852/QĐ-UBND ngày 17/10/2018 của UBND huyện Quốc Oai V/v phê duyệt điều chỉnh báo cáo kinh tế kỹ thuật công trình: Xây dựng HTKT khu đất đấu giá QSD đất ở ĐG06 khu đường Vành đai xã Sài Sơn, huyện Quốc Oai</t>
  </si>
  <si>
    <t>Quyết định số 2244/QĐ-UBND ngày 16/9/2015 của UBND huyện Quốc Oai V/v phê duyệt báo cáo đề xuất chủ trương đầu tư; Quyết định số 2647/QĐ-UBND ngày 28/10/2015 của UBND huyện Quốc Oai V/v phê duyệt báo cáo kinh tế kỹ thuật công trình đường giao thông Thị trấn Quốc Oai (tuyến từ sau Chợ Phủ đi Ngô Sài) huyện Quốc Oai, TP Hà Nội;</t>
  </si>
  <si>
    <t>Xây dựng HTKT khu đất đấu giá QD đất ở ĐG TT01 thông Ngọc Than, xã Ngọc Mỹ</t>
  </si>
  <si>
    <t>Xã Ngọc Mỹ</t>
  </si>
  <si>
    <t>Quyết định số 956/QĐ-UBND ngày 05/3/2018 của UBND huyện Quốc Oai V/v phê duyệt chủ trương đầu tư; Số 5057/QĐ-UBND ngày 25/10/2018 v/v phê duyệt dự án công trình: Xây dựng hạ tầng kỹ thuật khu đất đấu giá QSD đất ở ĐGTT 01, thôn Ngọc Than, xã Ngọc Mỹ, huyện Quốc Oai, thành phố Hà Nội</t>
  </si>
  <si>
    <t xml:space="preserve"> Xây dựng HTKT khu đất dđấu giá QSD đất ở ĐG04/2019 thôn Phú Mỹ, xã Ngọc Mỹ (Khu Trại Cá - thôn Phú Mỹ)</t>
  </si>
  <si>
    <t>4147/QĐ-UBND ngày 30/10/2019 của UBND huyện Quốc Oai về việc phê duyệt báo cáo kinh tế - kỹ thuật công trình:</t>
  </si>
  <si>
    <t>Xã Đồng Quang</t>
  </si>
  <si>
    <t>Xã Cấn Hữu</t>
  </si>
  <si>
    <t>Xã Nghĩa Hương</t>
  </si>
  <si>
    <t>Xây dựng hạ tầng kỹ thuật khu đất đấu giá quyền sử dụng đất ở ĐG05.2 Thị trấn</t>
  </si>
  <si>
    <t>Xã Ngọc Liệp</t>
  </si>
  <si>
    <t>Trường mầm non Thị trấn Quốc Oai B</t>
  </si>
  <si>
    <t>Xã Đông Yên, Xã Hòa Thạch, Xã Phú Cát</t>
  </si>
  <si>
    <t xml:space="preserve"> Quyết định số 4364/QĐ-UBND ngày 31/10/2019 về việc phê duyệt báo cáo kinh tế - kỹ thuật </t>
  </si>
  <si>
    <t>Quyết định  số 4365/QĐ-UBND ngày 31/10/2019 về việc phê duyệt báo cáo kinh tế - kỹ thuật</t>
  </si>
  <si>
    <t>1856/QĐ-UBND ngày 16/6/2020 của UBND huyện Quốc Oai về việc phê duyệt dự án đầu tư xây dựng:</t>
  </si>
  <si>
    <t>Quyết định số 1857/QĐ-UBND ngày 16/6/2020 của UBND huyện Quốc Oai về việc phê duyệt dự án đầu tư xây dựng:</t>
  </si>
  <si>
    <t>Quyết định số 4061/QĐ-UBND ngày 29/10/2019 của UBND huyện Quốc Oai về việc phê duyệt báo cáo kinh tế - kỹ thuật</t>
  </si>
  <si>
    <t xml:space="preserve"> Quyết định số 4059/QĐ-UBND ngày 29/10/2019 của UBND huyện Thạch Thất về việc phê duyệt báo cáo kinh tế - kỹ thuật</t>
  </si>
  <si>
    <t>Quyết định số 4146/QĐ-UBND ngày 30/10/2019 của UBND huyện Quốc Oai về việc phê duyệt báo cáo nghiên cứu khả thi dự án</t>
  </si>
  <si>
    <t>Xã Ngọc Liệp, Xã Liệp Tuyết, Xã Tuyết Nghĩa, Xã Cấn Hữu</t>
  </si>
  <si>
    <t>Thị trấn Quốc Oai, Xã Ngọc Mỹ, Xã Thạch Thán</t>
  </si>
  <si>
    <t>5699/QĐ-UBND ngày 11/10/2019 của UBND thành phố về việc thành lập cụm công nghiệp làng nghề Tân Hòa huyện Quốc Oai</t>
  </si>
  <si>
    <t>Xã Thạch Thán; Xã Ngọc Mỹ</t>
  </si>
  <si>
    <t>5768/QĐ-UBND ngày 15/10/2019 của UBND thành phố về việc thành lập cụm công nghiệp làng nghề Ngọc Mỹ - Thạch Thán huyện Quốc Oai</t>
  </si>
  <si>
    <t>Cụm công nghiệp Ngọc Liệp (mở rộng)</t>
  </si>
  <si>
    <t>Công ty cổ phần Xây dựng giao thông Long Thành</t>
  </si>
  <si>
    <t>Quyết định thành lập cụm số 2730/QĐ-UBND ngày 26/6/2020 của UBND Thành phố</t>
  </si>
  <si>
    <t>Cụm công nghiệp Nghĩa Hương</t>
  </si>
  <si>
    <t>Công ty TNHH Đầu tư Minh Hà</t>
  </si>
  <si>
    <t>Quyết định thành lập cụm số 2799/QĐ-UBND ngày 26/6/2020 của UBND Thành phố</t>
  </si>
  <si>
    <t>Trường tiểu học Tuyết Nghĩa</t>
  </si>
  <si>
    <t>Xã Tuyết Nghĩa</t>
  </si>
  <si>
    <t xml:space="preserve">Nghị Quyết số 06/NQ-HĐND ngày 27/5/2020 của Hội đồng nhân dân huyện Quốc Oai về việc phê duyệt chủ trương đầu tư các dự án đầu tư công năm 2020 trên địa bàn huyện Quốc Oai </t>
  </si>
  <si>
    <t>Xây mới Trường mầm non Cấn Hữu</t>
  </si>
  <si>
    <t xml:space="preserve">Nghị Quyết số 17/NQ-HĐND ngày 26/6/2020 của Hội đồng nhân dân huyện Quốc Oai về việc phê duyệt chủ trương đầu tư các dự án đầu tư công năm 2020 trên địa bàn huyện Quốc Oai </t>
  </si>
  <si>
    <t>Cải tạo, nâng cấp trường THCS Nghĩa Hương, huyện Quốc Oai, thành phố Hà Nội</t>
  </si>
  <si>
    <t>Nghị Quyết số 17/NQ-HĐND ngày 26/6/2020 của HĐND huyện Quốc Oai về phê duyệt chủ trương đầu tư, các dự án đầu tư công năm 2020 trên địa bàn huyện Quốc Oai</t>
  </si>
  <si>
    <t>Trường Mầm non Ngọc Mỹ (điểm trường thôn Phú Mỹ)</t>
  </si>
  <si>
    <t>Đầu tư, nâng cấp Trường Mầm non Liệp Tuyết (điểm trường trung tâm)</t>
  </si>
  <si>
    <t>Nghị Quyết số 06/NQ-HĐND ngày 27/5/2020 của HĐND huyện Quốc Oai về phê duyệt chủ trương đầu tư, các dự án đầu tư công năm 2020 trên địa bàn huyện Quốc Oai</t>
  </si>
  <si>
    <t>Trường tiểu học Phượng Cách</t>
  </si>
  <si>
    <t>Xây dựng hạ tầng kỹ thuật khu Tái định cư thị trấn Quốc Oai</t>
  </si>
  <si>
    <t>Trung tâm PTQĐ huyện Quốc Oai</t>
  </si>
  <si>
    <t>Văn bản số 798/UBND-TCKH ngày 05/5/2020 của UBND huyện Quốc Oai v/v giao nhiệm vụ lập đề xuất chủ trương đầu tư</t>
  </si>
  <si>
    <t>Xây dựng hạ tầng kỹ thuật khu Tái định cư xã Cộng Hòa</t>
  </si>
  <si>
    <t>Xã Cộng Hòa</t>
  </si>
  <si>
    <t>Xây dựng hạ tầng kỹ thuật khu Trung tâm chính trị hành chính và thể thao huyện Quốc Oai</t>
  </si>
  <si>
    <t>Văn bản số 798/UBND-TCKH ngày 05/5/2020 của UBND huyện Quốc Oai v/v giao nhiệm vụ lập đề xuất chủ trương đầu tư; Văn bản số 1092/UBND-QLĐT ngày 09/6/2020 v/v điều chỉnh quy hoạch chi tiết mở rộng</t>
  </si>
  <si>
    <t>Mở rộng nghĩa trang nhân dân thị trấn Quốc Oai, huyện Quốc Oai</t>
  </si>
  <si>
    <t>Ban Quản lý dự án ĐTXD quận</t>
  </si>
  <si>
    <t>QĐ số 574/QĐ-UBND ngày 23/02/2009 của UBND TP Hà Nội về việc phê duyệt DAĐT cải tạo môi trường về sinh KDC xung quanh mương thoát nước Thụy Khuê - đoạn từ dốc La Pho đến cống Đõ; QĐ số 5256/QĐ-UBND ngày 12/10/2009 của UBND TP về việc thu hồi 17.768 m2 đất tại đường Thụy Khuê (đoạn từ dốc La Pho đến cống Đõ); QĐ số 4225/QĐ-UBND ngày 30/9/2010 của UBND TP Hà Nội V/v phê duyệt điều chỉnh tổng mức đầu tư và thời gian thực hiện dự án đầu tư cải tạo môi trường vệ sinh khu dân cư xung quanh mương thoát nước Thụy Khuê - đoạn từ dốc La pho đến cống Đõ; Biên bản xác định mốc giới phục vụ công tác BTHT. TĐC; Văn bản số 10745/UBND-KH&amp;ĐT ngày 06/11/2009 về việc chuyển đổi chủ đầu tư dự án cảo tạo môi trường VS La Pho - Cống Đõ. QĐ số 7079/QĐ-UBND ngày 23/12/2015 của UBND TP Hà Nội về việc phê duyệt điều chỉnh tổng mức đầu tư và thời gian thực hiện dự án đầu tư cải tạo môi trường.</t>
  </si>
  <si>
    <t>QĐ số 2350/QĐ - UBND ngày 27/10/2017 V/v Phê duyệt dự án đầu tư xây dựng Công trình: Cải tạo nâng cấp tuyến đường Xuân Diệu. QĐ số 1239/QĐ- UBND ngày 25/5/2017  V/v Ủy quyền thẩm định, phê duyệt một số nội dung thuộc thẩm quyền của chủ đầu tư trong quá trình thực hiện dự án Cải tạo, nâng cấp tuyến đường Xuân Diệu. QĐ số 2399/QĐ-UBND ngày 03/09/2015 V/v phê duyệt điều chỉnh chủ đầu tư; ĐV thực hiện nhiệm vụ chủ đầu tư giao. TB kết luận của Chủ tịch UBND TP số 190/TB ngày 17/6/2016 V/v thống nhất việc đầu tư xây dựng tuyến đường Đặng Thai Mai, Xuân Diệu;VB số 85/HĐND-KTS ngày 23/3/2017 của hội đồng nhân dân TP về chủ trương đầu tư DA cải tạo nâng cấp đường Xuân Diệu. P.Quảng An - Q.Tây Hồ; VB số 1670/UBND-ĐT ngày 11/4/2017 của UBND TP V/v thực hiện chuẩn bị đầu tư dự án cải tạo, nâng cấp đường Xuân Diệu, P.Quảng An, quận Tây Hồ; Bản vẽ chỉ giới đường đỏ do Viện QHXD Hà Nội lập sở QHKT Hà Nội chấp thuận chỉ giới; QĐ số 288/QĐ-UBND ngày 16/01/2017 của UBND TP V/v phê duyệt báo cáo đánh giá tác động môi trường dự án cải tạo. nâng cấp tuyến đường Xuân Diệu (đã có trong KHSDĐ 2016).</t>
  </si>
  <si>
    <t>QĐ thu hồi đất số 4327/QĐ-UBND ngày 13/07/2004 của UBND TP Hà Nội; QĐ phê duyệt dự án đầu tư số 2209/QĐ-UBND ngày 16/05/2011 của UBND Thành phố Hà Nội về việc; XD khu dân cư di dân TĐC GPMB điểm X1 P. Phú Thượng, quận Tây Hồ, Hà Nội.</t>
  </si>
  <si>
    <t>QĐ phê duyệt dự án số 3119/QĐ-UBND ngày 24/10/2102 của UBND quận Tây Hồ; thông báo thu hồi đất số 283/TB-UBND ngày 30/11/2012; Bản vẽ chỉ giới đường đỏ 1/500.</t>
  </si>
  <si>
    <t>Quyết định số 2061/QĐ-UBND ngày 14/9/2017 của UBND quận Tây Hồ về việc phê duyệt chủ trương đầu tư Xây dựng tuyến đường ngõ 343 An Dương Vương; QĐ số 1257/QĐ-UBND ngày 30/05/2017 về việc giao nhiệm vụ thực hiện công tác đầu tư danh mục các dự án năm 2018.</t>
  </si>
  <si>
    <t>QĐ số 1919/QĐ - UBND ngày 21/8/2017 V/v phê duyệt dự án đầu tư xây dựng Dự án; QĐ số 2416/QĐ-UBND ngày 12/9/2016 của UBND quận Tây Hồ về việc phê duyệt chủ trương đầu tư;Bản vẻ ranh giới thu hồi đất theo chỉ giới được UBND quận Tây Hồ chấp thuận. QĐ số 2399/QĐ-UBND ngày 03/09/2015 về việc phê duyệt điều chỉnh chủ đầu tư; đơn vị thực hiện nhiện vụ chủ đầu tư giao.</t>
  </si>
  <si>
    <t>QĐ 896/QĐ-UBND của UBND Quận ngày 02/4/2015 phê duyệt DA bồi thường. hỗ trợ và TĐC. TB thu hồi đất số383/TB-UBND ngày 01/12/2014; số 2902/QĐ-UB ngày 26/8/2014 của UBND quận giao chủ đầu tư; Bản vẽ chỉ giới 1/500.</t>
  </si>
  <si>
    <t>VB số 6136/UBND - KH&amp;ĐT ngày 01/12/2017 của UBNDTP Hà Nội V/v Triển khai thực hiện dự án cải tạo môi trường hồ Tứ Liên, quận Tây Hồ; QĐ số  3527/QĐ-UBND ngày 16/07/2010 của UBND TP Hà Nội V/v giao chủ đầu tư thực hiện GPMB dự án cái tạo Hồ Tứ Liên; BB bàn giao mốc của công ty TNHH MTV địa chính Hà Nội; Thông báo thu hồi đất số 27/TB-UBND ngày 12/01/2011 của UBND Quận Tây Hồ.</t>
  </si>
  <si>
    <t>TB số 263-TB/TU ngày 23/6/2016 của Thường trực Thành Ủy. VB số 5693/UBND-XDGT ngày 13/8/2015 v/v chủ trương xã hội hóa đầu tư nhà tái định cư lô đất CT4. khu tái định cư Xuân La.
Giấy phép quy hoạch số 4932/GPQH của Sở QHKT ngày 28/7/2017 cấp cho cty CP Đầu tư đô thị Hồ Tây. TB số 55/TB-UBND ngày 04/03/2010 của UBND Quận. QĐ số5889/QĐ-UBND ngày 11/11/2009 về việc phê duyệt dự án đầu tư xây dựng công trình Dự án: Khu tái định cư Xuân La phục vụ xây dựng Khu đô thị mới Tây Hồ Tây; Bản vẽ quy hoạch tổng mặt bằng được Sở QHKT Hà Nội chấp thuận ngày 14/5/2005.</t>
  </si>
  <si>
    <t>Quyết định phê duyệt báo cáo kinh tế kỹ thuật số 913-QĐ/VPTW ngày 13/12/2016 của Ban chấp hành Văn phòng trung ương Đảng.</t>
  </si>
  <si>
    <t>QĐ phê duyệt dự án số 343/QĐ-UBND ngày 07/03/2014 của UBND quận Tây Hồ; TB thu hồi đất số 75//TB-UBND ngày 20/03/2017 ; Bản vẽ quy hoạch TMB 1/500. VB 3457/STNMT-KHTH ngày 30/6/2014 về điều chỉnh ranh giới, diện tích đất GPMB.</t>
  </si>
  <si>
    <t>UBNDP. Thụy Khuê</t>
  </si>
  <si>
    <t>VB số 6343/STNMT - CCQLĐĐ ngày 06/8/2018 V/v xác định ranh giới phục vụ công tác giải phóng mặt bằng thực hiện DA mở rộng, đinh ranh môc giới phục vụ công tác giải phóng mặt bằng thực hiện DA (Chống lấn chiếm). QĐ số 259/QĐ-UBND ngày 6/3/2018 của UBND quận Tây Hồ V/v phê duyệt điều chỉnh Báo cáo kinh tế kỹ thuật Xây dựng công trình mở rộng, cải tạo nâng cấp nhà sinh hoạt khu dân cư số 10 (chống lấn chiếm).
TB số 302/TB-VP ngày 22/7/2017 của Văn phòng Chính phủ.
VB số 4161/UBND-ĐT ngày 25/8/2017 của UBND thành phố Hà Nội chỉ đạo thực hiện; TB 302/TB-UBND ngày 22/7/2017 của VP Chính phủ.</t>
  </si>
  <si>
    <t>QĐ số 2590/QĐ - UBND ngày 01/12/2017 V/v Phê duyệt điều chỉnh chủ đầu tư thực hiện dự án từ nguồn ngân sách quận năm 2018. QĐ số 2159/QĐ - UBND ngày 02/10/2017 V/v phê duyệt chủ trương đầu tư; Dự án Xây dựng vườn hoa, cây xanh xung quanh khu vực Hồ Thủy Sứ dưới. QĐ số 1257/QĐ-UBND ngày 30/05/2017 về việc giao nhiệm vụ thực hiện công tác đầu tư danh mục các dự án năm 2018; Quyết định phê duyệt báo cáo kinh tế kỹ thuật số 1677/QĐ-UBND ngày 31/10/2018 của UBND quận Tây Hồ.</t>
  </si>
  <si>
    <t>Quyết định số 1937/QĐ-UBND ngày 21/8/2017 của UBND quận Tây Hồ về việc phê duyệt chủ trương đầu tư Xây dựng mở rộng ngõ 566 Lạc Long Quân; QĐ số 2736/QĐ - UBND ngày 19/12/2017 của UBND quận Tây Hồ V/v Phê duyệt điều chỉnh tên danh mục dự án; Quyết định phê duyệt báo cáo kinh tế kỹ thuất số 1676/QĐ-UBND ngày 31/10/2018 của UBND quận Tây Hồ.</t>
  </si>
  <si>
    <t>VB số 3663/KH&amp;ĐT-NN ngày 13/10/2015 của Sở KH và ĐT; Ngày 10/4/2007, UBND Thành phố có Quyết định số 1329/QĐ-UBND thu hồi 47.278 m2 đất tại phường Thụy Khuê quận Tây Hồ và phường Liễu Giai quận Ba Đình giao Sở GTCC Hà Nội để xây dựng đường Văn Cao- Hồ Tây. Theo đó, diện tích đất thu hồi trên địa bàn quận Tây Hồ 40.156m2. Ngày 16/8/2016, UBND Thành phố có Quyết định số 4447/QĐ-UBND phê duyệt hệ số điều chỉnh, giá đất ở cụ thể làm căn cứ bồi thường, hỗ trợ giải phóng mặt bằng khi Nhà nước thu hồi đất thực hiện dự án đầu tư xây dựng đường Văn Cao – Hồ Tây, quận Tây Hồ.</t>
  </si>
  <si>
    <t>Xây dựng 02 tuyến đường A4, A5 (Khu trung tâm đô thị THT)</t>
  </si>
  <si>
    <t>TB số 62/TB-VPngày 29/3/2016 của VP UBND TP Hà Nội TB kết luận của Chủ tịch UBND TP; BB cắm mốc GPMB kèm theo VB 7028/STNMT-QHKHSDĐ ngày 20/7/2016 của Sở TNMT Hà Nội. 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CV số 1307/BC-KH&amp;ĐT ngày 11/12/2013 của Sở KH&amp;ĐT và CV số 161 /UBND-QHXDGT ngày 09/01/2014 của UBND Thành phố V/v chấp thuận đầu tư xây dựng các tuyến đường khung dự án A1, A2, A3, A4 và khu A5.</t>
  </si>
  <si>
    <t>QĐ số 5581/QĐ-UBND ngày 13/9/2013 của UBND thành phố Hà Nội v/v điều chỉnh tổng thể QH chi tiết khu vực trung tâm Khu đô thị Tây Hồ Tây. tỷ lệ 1/500.
GCN đăng ký đầu tư số 6524524427 của Sở KH&amp;ĐT thành phố HN chứng nhận lần đầu ngày 07/07/2011 và chứng nhận điều chỉnh lần 2 ngày 28/10/2016 cho công ty TNHH phát triển THT.
Công văn số 1307/BC-KH&amp;ĐT ngày 11/12/2013 của Sở KH&amp;ĐT và Công văn số 161 /UBND-QHXDGT ngày 09/01/2014 của UBND Thành phố về việc chấp thuận đầu tư xây dựng các tuyến đường khung dự án A1. A2.A3.A4 và khu A5.</t>
  </si>
  <si>
    <t>Kết luận của Thường trực Thành ủy tại Thông báo số 1368-TB/TU ngày 17/4/2018; Quyết định số 2840/QĐ-UBND ngày 11/6/2018 của UBND TP Hà Nội về chủ trương ĐTDA nhà ở thương mại phục vụ tái định cư theo cơ chế đặt hàng tại ô đất ký hiệu CT3, CT4 khu tái định cư Xuân La, P.Xuân La, Q.Tây Hồ.</t>
  </si>
  <si>
    <t>CV 3220 ngày 22/10/2015 của BQL DA Lưới điện Hà Nội; Quyết số 3914/QĐ-EVN ngày 30/5/2019 của Tổng công ty điện lực Thành phố Hà Nội phê duyệt báo cáo nghiên cứu khả thi Đầu tư xây dựng điều chỉnh công trình.</t>
  </si>
  <si>
    <t>QĐ số 9766/QĐ-UB ngày 31/12/2004 ; số 2867/QĐ-UBND ngày 13/07/2007; số 1857/QĐ-UBND ngày 26/02/2013 của UBND TP Hà Nội; QĐ sô 753/QĐ-UBND ngày 24/4/2019 của UBND quận Tây Hồ v/v phê duyệt kế hoạch thực hiện công tác GPMB đối với phần diện tích còn lại của DA xây dựng khu cây xanh, kết hợp sân thể thao và công trình dịch vụ công cộng có tính chất kinh doanh, phường Yên Phụ; VB số 5908/VP-ĐT ngày 27/6/2019 của Văn phòng UBND TP. Hà Nội v/v GPMB thực hiện DAXD khu cây xanh kết hợp sân thể thao tại 161 Yên Phụ;</t>
  </si>
  <si>
    <t>Dự án Xây dựng Khu đô thị Nam Thăng Long (một phần chưa GPMB của các giai đoạn)</t>
  </si>
  <si>
    <t>Công ty TNHH Phát triển Khu đô thị Nam Thăng Long</t>
  </si>
  <si>
    <t>Các phường</t>
  </si>
  <si>
    <t>QĐ số 1106/TTg ngày 19/12/1997 của Thủ tướng Chính phủ.Quyết định số 10/2003/QĐ-UBND ngày 16/01/2003, Quyết định số 114/2004/QĐ-UBND ngày 28/7/2004 và Quyết định số 2870/QĐ-UBND ngày 26/12/2008 của UBND Thành phố; Giấy chứng nhận đăng ký đầu tư mã số dự án 3262751722 do Sở Kế hoạch và Đầu tư chứng nhận thay đổi lần thứ 2 ngày 10/10/2016.</t>
  </si>
  <si>
    <t>Xây dựng trường THCS và trường Tiểu học Tứ Liên.</t>
  </si>
  <si>
    <t>VBsố 3982/QHKT-P2 về chấp thuận địa điểm lập dự án đầu tư XD trường tiểu học và THCS Tứ Liên; Bản vẽ quy hoạch tổng mặt bằng được sở QKHT phê duyệt tháng 4/2017. Quyết định số 1762/QĐ-UBND ngày 31/7/2017 về phê quyệt chủ trương đầu tư dự án GPMB và Xây dựng HTKT để xây dựng trường Tiểu Học và THCS Tứ Liên, phường Tứ Liên, quận Tây Hồ.</t>
  </si>
  <si>
    <t>Dự án đăng ký mới thực hiện trong năm 2021</t>
  </si>
  <si>
    <t>Xây dựng trường PTTH theo quy hoạch tại ô 2/THPT1, phường Nhật Tân</t>
  </si>
  <si>
    <t>Văn bản số 1160/UBND-TCKH ngày 17/9/2020 của UBND quận Tây Hồ về việc giao nhiệm vụ thực hiện công tác chuẩn bị đầu tư các danh mục dự án năm 2021 sử dụng nguồn vốn ngân sách huyện.</t>
  </si>
  <si>
    <t>Xây dựng tuyến đường từ Xuân Diệu đến đường Âu Cơ tiếp giáp ô 15/HT1, 16/HT1 theo quy hoạch</t>
  </si>
  <si>
    <t>Cống hóa mương thoát nước liên phường trên địa bàn phường Tứ Liên (đoạn ngõ 238 Âu Cơ đến ngõ 124 Âu Cơ)</t>
  </si>
  <si>
    <t>Xây dựng tuyến đường từ ngõ 38 Xuân La đến Võ Chí Công</t>
  </si>
  <si>
    <t>Xây dựng tuyến đường  từ ngõ 38 Xuân La đến đường Nguyễn Hoàng Tôn và Võ Chí Công (02 nhánh)</t>
  </si>
  <si>
    <t>Xây dựng tuyến đường đoạn từ ngõ 343 An Dương Vương đến phố Phú Gia</t>
  </si>
  <si>
    <t>Xây dựng trưượng Tiểu học Thượng Thụy</t>
  </si>
  <si>
    <t>Giải phóng mặt bằng và xây dựng hạ tầng khớp nối tuyến ngõ 175 Lạc Long Quân</t>
  </si>
  <si>
    <t>Trung tâm phát triển quỹ đất quận</t>
  </si>
  <si>
    <t>Trường mầm non xã Cao Viên (điểm trường thôn Đống)</t>
  </si>
  <si>
    <t>Quyết định số 115A/QĐ-HĐND ngày 29/8/2018 của HĐND huyện Thanh Oai về việc phê duyệt chủ trương đầu tư; Quyết định số 2974/QĐ-UBND ngày 24/10/2018 của UBND huyện Thanh Oai về việc phê duyệt Báo cáo nghiên cứu khả thi dự án đầu tư xây dựng; Quyết định 2568/QĐ-UBND ngày 16/12/2019 của UBND huyện Thanh Oai về việc giao chỉ tiêu Kế hoạch kinh tế - xã hội và dự toán thu, chi ngân sách năm 2020 của huyện Thanh Oai</t>
  </si>
  <si>
    <t>Xây mới nhà đa năng, san nền và các hạng mục phụ trợ Trường tiểu học xã Kim Thư</t>
  </si>
  <si>
    <t>Quyết định số 2699/QĐ-UBND ngày 03/10/2018 của UBND huyện Thanh Oai về việc phê duyệt chủ trương đầu tư; Quyết đính số 3004/QĐ-UBND ngày 29/10/2018 của UBND huyện Thanh Oai về việc phê duyệt Báo cáo kinh tế - kỹ thuật xây dựng; Quyết định 2568/QĐ-UBND ngày 16/12/2019 của UBND huyện Thanh Oai về việc giao chỉ tiêu Kế hoạch kinh tế - xã hội và dự toán thu, chi ngân sách năm 2020 của huyện Thanh Oai</t>
  </si>
  <si>
    <t>Xây dựng HTKT đấu giá QSD đất khu Đồng Đế thôn Cầu xã Cự Khê, huyện Thanh Oai</t>
  </si>
  <si>
    <t>Nghị quyết số 08/NQ-HĐND ngày 05/3/2020 của HĐND huyện về việc phê duyệt chủ trương đầu tư dự án; Văn bản số 603/UBND-QLĐT ngày 10/4/2020 của UBND huyện Thanh oai về việc chấp thuận bản vẽ quy hoạch TMB và phương án kiến trúc sơ bộ dự án</t>
  </si>
  <si>
    <t>Cụm công nghiệp Thanh Văn - Tân Ước</t>
  </si>
  <si>
    <t>Công ty cổ phần Constrexim số 1 (Confitech)</t>
  </si>
  <si>
    <t>Thanh Văn, Tân Ước</t>
  </si>
  <si>
    <t>Quyết định thành lập cụm số 2804/QĐ-UBND ngày 26/6/2020 của UBND Thành phố</t>
  </si>
  <si>
    <t>Cụm công nghiệp Kim Bài</t>
  </si>
  <si>
    <t>Công ty cổ phần Tập đoàn Telin</t>
  </si>
  <si>
    <t>Kim bài</t>
  </si>
  <si>
    <t>Quyết định thành lập cụm số 2803/QĐ-UBND ngày 26/6/2020 của UBND Thành phố</t>
  </si>
  <si>
    <t>Cụm công nghiệp Phương Trung</t>
  </si>
  <si>
    <t>Công ty cổ phần Thương mại và XNK Liên Việt</t>
  </si>
  <si>
    <t>Quyết định thành lập cụm số 2792/QĐ-UBND ngày 26/6/2020 của UBND Thành phố</t>
  </si>
  <si>
    <t>Cụm công nghiệp Hồng Dương</t>
  </si>
  <si>
    <t>Công ty cổ phần ĐTXD và phát triển đô thị Thăng Long</t>
  </si>
  <si>
    <t>Quyết định thành lập cụm số 2798/QĐ-UBND ngày 26/6/2020 của UBND Thành phố</t>
  </si>
  <si>
    <t>Đấu giá quyền sử dụng đất để thực hiện đầu tư nhà ở thấp tầng Khu K3, thị trấn Kim Bài (giai đoạn 2)</t>
  </si>
  <si>
    <t>Nghị quyết số 20/NQ-HĐND ngày 01/9/2020 của HĐND huyện phê duyệt chủ trương đầu tư (Phụ lục 39)</t>
  </si>
  <si>
    <t>Đường Bình Minh - Tam Hưng trên kênh N5A</t>
  </si>
  <si>
    <t>Nghị quyết số 20/NQ-HĐND ngày 01/9/2020 về việc phê duyệt chủ trương đầu tư dự án dự kiến khởi công năm 2021. nguồn vốn đề nghị ngân sách thành phố hỗ trợ và ngân sách huyện (Kèm theo Phụ biểu  08)</t>
  </si>
  <si>
    <t>Cải tạo mở rộng trường mầm non xã Hồng Dương</t>
  </si>
  <si>
    <t xml:space="preserve">Nghị quyết số 20/NQ-HĐND ngày 01/9/2020 về việc phê duyệt chủ trương đầu tư dự án dự kiến khởi công năm 2021. nguồn vốn đề nghị ngân sách thành phố hỗ trợ và ngân sách huyện (Kèm theo Phụ lục23)  </t>
  </si>
  <si>
    <t>Xây dựng mới trường mầm non Thanh Cao</t>
  </si>
  <si>
    <t>Nghị quyết số 20/NQ-HĐND ngày 01/9/2020 về việc phê duyệt chủ trương đầu tư dự án dự kiến khởi công năm 2021. nguồn vốn đề nghị ngân sách thành phố hỗ trợ và ngân sách huyện (Kèm theo Phụ biểu  04)</t>
  </si>
  <si>
    <t>Nâng cấp, mở rộng đường Tân Ước - Liên Châu đi huyện Thường Tín</t>
  </si>
  <si>
    <t>Tân Ước, Liên Châu</t>
  </si>
  <si>
    <t>Nghị quyết số 20/NQ-HĐND ngày 01/9/2020 về việc phê duyệt chủ trương đầu tư dự án dự kiến khởi công năm 2021. nguồn vốn đề nghị ngân sách thành phố hỗ trợ và ngân sách huyện (Kèm theo Phụ biểu 02)</t>
  </si>
  <si>
    <t>Nâng cấp, mở rộng đường Tân Ước - Trục phát triển phía nam - Thanh Thùy</t>
  </si>
  <si>
    <t>Tân Ước, Thanh Thùy</t>
  </si>
  <si>
    <t xml:space="preserve">Nghị quyết số 20/NQ-HĐND ngày 01/9/2020 về việc phê duyệt chủ trương đầu tư dự án dự kiến khởi công năm 2021. nguồn vốn đề nghị ngân sách thành phố hỗ trợ và ngân sách huyện (Kèm theo Phụ biểu 03) </t>
  </si>
  <si>
    <t>Nhà văn hóa thôn Tiên Lữ, xã Dân Hòa</t>
  </si>
  <si>
    <t>Nghị quyết số 20/NQ-HĐND ngày 01/9/2020 về việc phê duyệt chủ trương đầu tư dự án dự kiến khởi công năm 2021. nguồn vốn đề nghị ngân sách thành phố hỗ trợ và ngân sách huyện (Kèm theo Phụ lục 37)</t>
  </si>
  <si>
    <t>Nhà văn hóa thôn Tri Lễ I, xã Tân Ước</t>
  </si>
  <si>
    <t>Nghị quyết số 20/NQ-HĐND ngày 01/9/2020 về việc phê duyệt chủ trương đầu tư dự án dự kiến khởi công năm 2021. nguồn vốn đề nghị ngân sách thành phố hỗ trợ và ngân sách huyện (Kèm theo Phụ lục 38)</t>
  </si>
  <si>
    <t>Xây dựng trung tâm văn hóa huyện Thanh Oai</t>
  </si>
  <si>
    <t>Kim Bài</t>
  </si>
  <si>
    <t>Nghị quyết số 212NQ-HĐND ngày 02/7/2020 về việc phê duyệt Kế hoạch đầu tư công trung hạn 5 năm, Giai đoạn 2021 - 2025 của huyện Thanh Oai; 
Công văn số 1347 /UBND - TCKH ngày 17/7/2020 của UBND huyện Thanh Oai về việc lập, thẩm định chủ trương đầu tư dự án dự kiến khởi công năm 2021 sử dụng nguồn vốn ngân sách Thành phố hỗ trợ và ngân sách huyện.</t>
  </si>
  <si>
    <t xml:space="preserve"> Quyết định số 2553/QĐ-UBND ngày 14/6/2018 của UBND huyện Thanh Trì phê duyệt dự án đầu tư</t>
  </si>
  <si>
    <t>Cải tạo, chỉnh trang tuyến đường Tứ Hiệp (đoạn từ Đài phát thanh đến đê Yên Mỹ)</t>
  </si>
  <si>
    <t>Tứ HIệp</t>
  </si>
  <si>
    <t xml:space="preserve"> Quyết định số 7331/QĐ-UBND ngày 25/10/2018 của UBND huyện Thanh Trì phê duyệt dự án đầu tư</t>
  </si>
  <si>
    <t>Ban QLDA ĐTXD công trình giao thông Thành phố</t>
  </si>
  <si>
    <t>Quyết định số 6086/QĐ-UBND ngày 31/10/2019 của UBND Thành phố phê duyệt Báo cáo kinh tế kỹ thuật dự án</t>
  </si>
  <si>
    <t>Xây mới trường tiểu học Tả Thanh Oai (tại thôn Tả Thanh Oai), huyện Thanh Trì</t>
  </si>
  <si>
    <t xml:space="preserve"> Quyết định số 7215/QĐ-UBND ngày 16/10/2018 của UBND huyện Thanh Trì phê duyệt dự án đầu tư </t>
  </si>
  <si>
    <t xml:space="preserve"> Quyết định số 7285/QĐ-UBND ngày 23/10/2018 của UBND huyện Thanh Trì phê duyệt dự án đầu tư;  Quyết định số 2283/QĐ-UBND ngày 16/4/2020 của UBND huyện Thanh Trì phê duyệt Thiết kế bản vẽ thi công - dự toán công trình</t>
  </si>
  <si>
    <t>Nâng cấp mở rộng tuyến đường từ đường Ngọc Hồi (đầu ngõ 373 đường Ngọc Hồi) đến đình Văn Điển</t>
  </si>
  <si>
    <t xml:space="preserve"> Quyết định số 8689/QĐ-UBND ngày 06/12/2018 của UBND huyện Thanh Trì phê duyệt dự án đầu tư</t>
  </si>
  <si>
    <t>Nhà văn hóa tổ dân phố Lưu Phái xã Ngũ Hiệp</t>
  </si>
  <si>
    <t>Quyết định số 1435/QĐ-UBND ngày 26/04/2018 của UBND huyện Thanh Trì phê duyệt chủ trương đầu tư dự án; Quyết định số 7335/QĐ-UBND ngày 25/10/2018 của UBND huyện Thanh Trì phê duyệt Báo cáo kinh tế kỹ thuật dự án</t>
  </si>
  <si>
    <t>Xây dựng HTKT khu đấu giá QSDĐ các thửa xen kẹt, nhỏ lẻ tại xã Tả Thanh Oai</t>
  </si>
  <si>
    <t>Quyết định số 6495/QĐUBND ngày 29/10/2015 của UBND huyện Thanh Trì phê duyệt Báo cáo kinh tế kỹ thuật; Quyết định số 8989/QĐ-UBND ngày 17/12/2018 của UBND huyện Thanh Trì giao chỉ tiêu kế hoạch kinh tế - xã hội và dự toán ngân sách xã năm 2019 của huyện Thanh Trì; QĐ số 4227/QĐ-UBND ngày 28/10/2019 của UBND huyện Thanh Trì về việc phê duyệt BCKTKT</t>
  </si>
  <si>
    <t>Mở rộng phát triển Trường Đại học Công nghệ GTVT - Phân hiệu Hà Nội</t>
  </si>
  <si>
    <t>Quyết định số 3025/QĐ-ĐHCNGTVT ngày 28/6/2019 của Bộ Giao thông Vận tải phê duyệt dự án đầu tư</t>
  </si>
  <si>
    <t xml:space="preserve">   Quyết định số 94/QĐ-HĐND ngày 30/10/2015 của HĐND huyện Thanh Trì phê duyệt chủ trương đầu tư dự án; Quyết định số 1794/QĐ-UBND ngày 24/5/2019 của UBND huyện Thanh Trì phê duyệt dự toán kinh phí chuẩn bị đầu tư dự án;  Quyết định số 5730/QĐ-UBND ngày 5/8/2020 của UBND huyện Thanh Trì phê duyệt chủ kế hoạch lựa chọn nhà thầu thực hiện dự án</t>
  </si>
  <si>
    <t>Trường Đại học Sư phạm Nghệ thuật Trung Ương</t>
  </si>
  <si>
    <t>Quyết định số 1399/QĐ-BGDĐT ngày 24/4/2017 của Bộ Giáo dục và Đào tạo phê duyệt chủ trương đầu tư dự án; Quyết định số 2259/QĐ-BGDĐT ngày 8/8/2019 của Bộ Giáo dục và Đào tạo phê duyệt chủ trương đầu tư và phê duyệt quyền cho Hiệu trưởng</t>
  </si>
  <si>
    <t>Đường nối từ đường 70B thôn Tự Khoát đến đường liên thôn Phương Nhị và đường bao đường Pháp Vân Cầu Giẽ nối với Quốc lộ 1A theo hình thức BT tại xã Liên Ninh huyện Thanh Trì</t>
  </si>
  <si>
    <t>Ngũ Hiệp, Liên Ninh, Ngọc Hồi</t>
  </si>
  <si>
    <t>Quyết định số 1751/QĐ-UBND ngày 16/03/2017 của UBND Thành phố phê duyệt đề xuất dự án đầu tư theo hình thức hợp đồng BT; Quyết định số 4083/QĐ-UBND ngày 05/7/2017 của UBND Thành phố phê duyệt chỉ giới đường đỏ</t>
  </si>
  <si>
    <t>Trường Trung cấp y dược</t>
  </si>
  <si>
    <t>Giấy chứng nhận đầu tư điều chỉnh số 01121001045 của UBND Thành phố cấp ngày 19/06/2015; Quyết định số 2757/QĐ-UBND ngày 26/6/2020 của UBND TP Hà Nội về việc điều chỉnh chủ trương đầu tư Dự án.</t>
  </si>
  <si>
    <t>Xây dựng đường tạm để thực hiện dự án Nhà ở thấp tầng, khu cây xanh công cộng kết hợp hồ nước và các chức năng khác tại xã Thanh Liệt</t>
  </si>
  <si>
    <t>Liên danh: Công ty CP ĐT phát triển công nghệ Điện tử - Viễn Thông (ELCOM) và Công ty cổ phần đầu tư BĐS Thanh Trì</t>
  </si>
  <si>
    <t>Quyết định số 1914/QĐ-UBND ngày 20/4/2016 của UBND Thành phố phê duyệt Quy hoạch chi tiết</t>
  </si>
  <si>
    <t xml:space="preserve">Quyết định số 3830/QĐ-UBND ngày 24/6/2017 của UBND Thành phố phê duyệt Báo cáo nghiên cứu khả thi điều chỉnh  </t>
  </si>
  <si>
    <t>Quyết định số 2388/QĐ-UBND ngày 21/4/2017 của UBND Thành phố phê duyệt chủ trương đầu tư dự án</t>
  </si>
  <si>
    <t>Công ty cổ phần vận tải và thương mại Phú Khang</t>
  </si>
  <si>
    <t>Quyết định số 5227/QĐ-UBND ngày 04/08/2017 của UBND Thành phố chấp thuận chủ trương đầu tư dự án</t>
  </si>
  <si>
    <t>Công ty cổ phần đầu tư và kinh doanh xuất nhập khẩu Vạn Thuận</t>
  </si>
  <si>
    <t>Văn bản số 1505/UBND-KH&amp;ĐT ngày 31/3/2017 của UBND Thành phố chấp thuận chủ trương đầu tư dự án</t>
  </si>
  <si>
    <t>Công ty cổ phần công nghệ môi trường và sinh thái</t>
  </si>
  <si>
    <t>Quyết định số 6042/QĐ-UBND ngày 10/11/2015 của UBND Thành phố chấp thuận chủ trương đầu tư dự án</t>
  </si>
  <si>
    <t>Khu vườn hoa, cây xanh</t>
  </si>
  <si>
    <t>Quyết định số 8802/QĐ-UBND ngày 20/12/2017 của UBND Thành phố chấp thuận chủ trương đầu tư dự án</t>
  </si>
  <si>
    <t>Xây dựng mới trạm TBA 110KV Kim Giang (Đại Kim) và nhánh rẽ</t>
  </si>
  <si>
    <t>Tổng Công ty Điện lực thành phố Hà Nội</t>
  </si>
  <si>
    <t xml:space="preserve">Văn bản số 3305/SCT-QLĐN ngày 11/7/2016 của Sở Công thương xác nhận sự phù hợp công trình điện với quy hoạch phát triển Điện lực; Văn bản số 1011/UBND-QLĐT ngày 22/5/2017 của UBND huyện Thanh Trì về việc di chuyển vị trí </t>
  </si>
  <si>
    <t>Đầu tư hoàn thiện Dự án nghĩa trang Kim Lũ -Kim Văn</t>
  </si>
  <si>
    <t>Văn bản số 8830/QĐ-UBND ngày 06/11/2012 của UBND Thành phố chấp thuận đầu tư dự án; Văn bản số 3713/UBND-KH&amp;ĐT ngày 21/6/2016 của UBND Thành phố điều chỉnh quy mô dự án</t>
  </si>
  <si>
    <t>Quyết định số 2965/QĐ-UBND ngày 15/6/2018 của UBND Thành phố châp thuận chủ trương đầu tư dự án</t>
  </si>
  <si>
    <t>Quyết định số 2630/QĐ-UBND ngày 30/9/2009 của UBND quận Thanh Xuân phê duyệt kết quả đấu thầu lựa chọn Nhà đầu tư thực hiện dự án; Quyết định số 1371/QĐ-UBND ngày 15/4/2015 của UBND quận Thanh Xuân phê duyệt điều chỉnh Nhà đầu tư thực hiện dự án; Quyết định 2076/QĐ-UBND ngày 06/8/2013 của UBND quận Thanh Xuân phê duyệt điều chỉnh quy mô đầu tư dự án; Quyết định số 1551/QĐ-UBND ngày 30/5/2019 của UBND quận Thanh Xuân phê duyệt điều chỉnh thời gian thực hiện dự án</t>
  </si>
  <si>
    <t xml:space="preserve">Giấy chứng nhận đầu tư số 01121000952 ngày 20/5/2014 của UBND Thành phố; Văn bản số 7240/UBND-TNMT ngày 14/10/2015 của UBND Thành phố về việc áp dụng hình thức thu hồi; UBND huyện Thanh Trì đã có thông báo thu hồi đất từ năm 2011; </t>
  </si>
  <si>
    <t>Quyết định số 756/QĐ-UBND ngày 03/12/2008 của UBND huyện Thanh Trì phê duyêt kết quả đấu thầu lựa chọn nhà đầu tư thực hiện dự án; Văn bản số 1564/QHKT-P2 ngày 19/5/2011 của Sở Quy hoạch - Kiến trúc chấp thuận Quy hoạch tổng mặt bằng; Văn bản số 1331/UBND-TNMT ngày 08/03/2016 của UBND Thành phố về việc áp dụng hình thức thu hồi</t>
  </si>
  <si>
    <t>Xây mới trụ sở UBND xã Liên Ninh huyện Thanh Trì</t>
  </si>
  <si>
    <t>Quyết định số 4399/QĐ-UBND ngày 31/10/2019 của UBND huyện Thanh Trì  phê duyệt dự án; Quyết định số 58/QĐ-UBND ngày 20/12/2019 của UBND huyện Thanh Trì giao chỉ tiêu Kế hoạch kinh tế xã hội và dự toán thu, chi ngân sách năm 2020</t>
  </si>
  <si>
    <t>Xây dựng Trụ sở UBND thị trấn Văn Điển</t>
  </si>
  <si>
    <t>Văn Điển</t>
  </si>
  <si>
    <t>Quyết định số 4400/QĐ-UBND ngày 31/10/2019 của UBND huyện Thanh Trì phê duyệt dự án; Quyết định số 5868/QĐ-UBND ngày 20/12/2019 của UBND huyện Thanh Trì giao chỉ tiêu Kế hoạch kinh tế xã hội và dự toán thu, chi ngân sách năm 2020</t>
  </si>
  <si>
    <t>Quyết định số 4431/QĐ-UBND ngày 31/10/2019 của UBND huyện Thanh Trì phê duyệt dự án; Quyết định số 5868/QĐ-UBND ngày 20/12/2019 của UBND huyện Thanh Trì giao chỉ tiêu Kế hoạch kinh tế xã hội và dự toán thu, chi ngân sách năm 2020; Quyết định số 569/QĐ-UBND ngày 09/01/2020 phê duyệt kế hoạch lựa chọn nhà thầu</t>
  </si>
  <si>
    <t>Nâng cấp mở rộng trường THCS Tả Thanh Oai</t>
  </si>
  <si>
    <t>Quyết định số 4432/QĐ-UBND ngày 31/10/2019 của UBND huyện Thanh Trì phê duyệt dự án đầu tư xây dựng công trình; Quyết định số 58/QĐ-UBND ngày 20/12/2019 của UBND huyện Thanh Trì giao chỉ tiêu Kế hoạch kinh tế xã hội và dự toán thu, chi ngân sách năm 2020</t>
  </si>
  <si>
    <t>Xây dựng HTKT khu đấu giá quyền sử dụng đất xen kẹt nhỏ lẻ tại xã Đại Áng (thôn Đại Áng)</t>
  </si>
  <si>
    <t>Đại áng </t>
  </si>
  <si>
    <t>Quyết định số 4221/QĐ-UBND ngày 28/10/2019 của UBND huyện Thanh Trì phê duyệt Báo cáo kinh tế kỹ thuật dự án; Quyết định số 5868/QĐ-UBND ngày 20/12/2019 của UBND huyện Thanh Trì giao chỉ tiêu Kế hoạch kinh tế xã hội và dự toán thu, chi ngân sách năm 2020</t>
  </si>
  <si>
    <t>Xây dựng HTKT khu đấu giá quyền sử dụng đất xen kẹt nhỏ lẻ tại xã Vĩnh Quỳnh (thôn Vĩnh Ninh)</t>
  </si>
  <si>
    <t>0,18 </t>
  </si>
  <si>
    <t>Vĩnh Quỳnh </t>
  </si>
  <si>
    <t>Quyết định số 4227/QĐ-UBND ngày 29/10/2019 của UBND huyện Thanh Trì phê duyệt Báo cáo kinh tế kỹ thuật dự án; Quyết định số 5868/QĐ-UBND ngày 20/12/2019 của UBND huyện Thanh Trì giao chỉ tiêu Kế hoạch kinh tế xã hội và dự toán thu, chi ngân sách năm 2020</t>
  </si>
  <si>
    <t>Khu đấu giá quyền sử dụng đất số 1 xã Ngọc Hồi (thôn Yên Kiện)</t>
  </si>
  <si>
    <t> Thanh Trì</t>
  </si>
  <si>
    <t>Ngọc Hồi </t>
  </si>
  <si>
    <t>Quyết định số 4222/QĐ-UBND ngày 28/10/2019 của UBND huyện Thanh Trì phê duyệt Báo cáo kinh tế kỹ thuật dự án; Quyết định số 5868/QĐ-UBND ngày 20/12/2019 của UBND huyện Thanh Trì giao chỉ tiêu Kế hoạch kinh tế xã hội dự toán thu, chi ngân sách năm 2020</t>
  </si>
  <si>
    <t>Xây dựng HTKT khu đấu giá quyền sử dụng đất xen kẹt nhỏ lẻ tại xã Thanh Liệt (thôn Thượng)</t>
  </si>
  <si>
    <t>Thanh Liệt </t>
  </si>
  <si>
    <t>Quyết định số 4253/QĐ-UBND ngày 30/10/2019 của UBND huyện Thanh Trì phê duyệt Báo cáo kinh tế kỹ thuật dự án; Quyết định số 5868/QĐ-UBND ngày 20/12/2019 của UBND huyện Thanh Trì giao chỉ tiêu Kế hoạch kinh tế xã hội và dự toán thu, chi ngân sách năm 2020</t>
  </si>
  <si>
    <t>Xây dựng HTKT khu đấu giá quyền sử dụng đất số 1 xã Liên Ninh (thôn Yên Phú)</t>
  </si>
  <si>
    <t>Quyết định số 4397/QĐ-UBND ngày 30/10/2019 của UBND huyện Thanh Trì phê duyệt dự án; Quyết định số 5868/QĐ-UBND ngày 20/12/2019 của UBND huyện Thanh Trì giao chỉ tiêu Kế hoạch kinh tế xã hội và dự toán thu, chi ngân sách năm 2020</t>
  </si>
  <si>
    <t xml:space="preserve">Xây dựng mới trạm 110kV Ngọc Hồi và nhánh rẽ thuộc dự án: Phát triển lưới điện Hà Nội và thành phố Hồ Chí Minh vốn vay ODA của Ngân hàng Phát triển Châu Á (ADB) và Quỹ cơ sở hạ tầng ASEAN (AIF)   </t>
  </si>
  <si>
    <t>Quyết định số 2079/QĐ-BCT ngày 10/7/2019 của Bộ Công thương phê duyệt Báo cáo nghiên cứu khả thi dự án</t>
  </si>
  <si>
    <t>Xây mới điểm trường trung tâm cho trường mầm non Yên Ngưu, huyện Thanh Trì</t>
  </si>
  <si>
    <t xml:space="preserve">Nghị quyết số 16/NQ-HĐND ngày 21  tháng 5  năm 2020 của Hội đồng nhân dân huyện Thanh Trì </t>
  </si>
  <si>
    <t>Xây mới trường Tiểu học Hữu Hòa (cơ sở 2)</t>
  </si>
  <si>
    <t>Xây mới trường THCS thị trấn Văn Điển (cơ sở 2), huyện Thanh Trì</t>
  </si>
  <si>
    <t>xã Tứ Hiệp</t>
  </si>
  <si>
    <t>Cải tạo môi trường hồ Ao C xã Tả Thanh Oai, huyện Thanh Trì</t>
  </si>
  <si>
    <t>1,6</t>
  </si>
  <si>
    <t>xã Tả Thanh Oai, huyện Thanh Trì</t>
  </si>
  <si>
    <t>Thông báo số 215/TB- UBND ngày 23/7/2020 của UBND huyện Thanh Trì về kết luận hội nghị giao ban lãnh đạo UBND huyện Thanh Trì</t>
  </si>
  <si>
    <t>GPMB khu đất thuộc ô quy hoạch B3-1 xã Tứ Hiệp, Ngũ Hiệp tạo quỹ đất sạch phục vụ xây dựng vườn hoa, sân bãi TDTT theo quy hoạch</t>
  </si>
  <si>
    <t>xã Ngũ Hiệp</t>
  </si>
  <si>
    <t>Thông báo số 83/TB-UBND ngày 29/4/2020 của UBND huyện Thanh Trì về Kết luận tại hội nghị họp tập thể UBND huyện và giao ban lãnh đạo UBND huyện;</t>
  </si>
  <si>
    <t>Xây dựng hạ tầng kỹ thuật khu tái định cư phục vụ GPMB các dự án trên địa bàn xã Đông Mỹ và các dự án khác thuộc huyện Thanh Trì</t>
  </si>
  <si>
    <t>xã Đông Mỹ</t>
  </si>
  <si>
    <t>Thông báo số 215/TB-UBND ngày 23/7/2020 của UBND huyện Thanh Trì về Kết luận tại hội nghị giao ban lãnh đạo UBND huyện</t>
  </si>
  <si>
    <t>Giải phóng mặt bằng để đấu giá quyền sử dụng đất tại khu Đồng Gườm xã Ngọc Hồi</t>
  </si>
  <si>
    <t>thôn Ngọc Hồi</t>
  </si>
  <si>
    <t>Thông báo số 138/TB-UBND ngày 24/6/2020 của UBND huyện Thanh Trì về việc thông báo kết luận tại hội nghị họp giao ban lãnh đạo UBND huyện</t>
  </si>
  <si>
    <t>Xây dựng bãi đỗ xe và dịch vụ hỗ trợ vận tải Phú Khang</t>
  </si>
  <si>
    <t>Công ty CP vận tải và thương mại Phú Khang</t>
  </si>
  <si>
    <t>Quyết định 5227/QĐ-UBND ngày 04/8/2017 của UBND TP chấp thuận chủ trương đầu tư; Văn bản số 2625/UBND-QLĐT ngày 08/12/2017 của UBND huyện Thanh Trì chấp thuận QH TMB 1/500; Thông báo thu hồi đất số 67/TB-UBND ngày 29/3/2018 của UBND huyện Thanh Trì</t>
  </si>
  <si>
    <t>Dự án đầu tư xây dựng khu nhà ở xã hội để bán và cho thuê tại ô đất N03A khu đô thị Tứ Hiệp</t>
  </si>
  <si>
    <t>Công ty CP Tứ Hiệp Hồng Hà Dầu Khí</t>
  </si>
  <si>
    <t xml:space="preserve">Văn bản số 5739/QHKT-P10 ngày 26/12/2014 của Sở Quy hoạch Kiến trúc chấp thuận bản vẽ tổng mặt bằng; Quyết định số 2775/QĐ-UBND ngày 26/6/2020 của UBND TP Hà Nội phê duyệt chủ trương đầu tư </t>
  </si>
  <si>
    <t>Khu đô thị mới Tứ Hiệp (giai đoạn 2)</t>
  </si>
  <si>
    <t>Quyết định số 3457/QĐ-UBND ngày 13/7/2009 về việc thu hồi 167414 m2 đất tại xã Tứ Hiệp giao cho Công ty CP Tứ Hiệp để thực hiện dự án. Chủ đầu tư đã thực hiện xong công tác giải phóng MB đối với diện tích 158581,22 m2. Diện tích còn lại 8832,78 m2 Chủ đầu tư đang tiếp tục triển khai thực hiện</t>
  </si>
  <si>
    <t>Khu nhà ở xã hội</t>
  </si>
  <si>
    <t>Liên danh: Tổng công ty ĐTPT nhà và đô thị Bộ Quốc phòng, Công ty CP tập đoàn Trường Giang, Công ty CP Công nghiệp Thịnh Phát</t>
  </si>
  <si>
    <t>Văn bản số 4165/UBND-ĐT ngày 14/7/2016 của UBND TP Hà Nội về việc chấp thuận chủ trương xã hội hóa xây dựng nhà ở xã hội hóa. Quyết định số 2064/QĐ-UBND ngày 20/5/2020 của UBND TP Hà Nội về việc phê duyệt điều chỉnh cục bộ QH phân khu đô thị H2-3, tỷ lệ 1:2000 tại ô quy hoạch ký hiệu E5/ODK20</t>
  </si>
  <si>
    <t>- Quyết định số 119/QĐ-UBND ngày 20/7/2006 của UBND TP phê duyệt QH chi tiết tỷ lệ 1/500.
- Quyết định 3895/QĐ-UBND ngày 01/10/2007 của UBND TP phê duyệt dự án: GPMB và san nền sơ bộ.
- Quyết định số 4770/QĐ-UBND ngày 29/10/2010 của UBND TP giao TTPT quỹ đất và DT các CT đô thị quận Thanh Xuân làm chủ đầu tư.
- Số 7555/VP-ĐT ngày 26/9/2018 của UBND TP về việc gia hạn quỹ nhà TĐC.
- Biên bản định vị mốc giới trên thực địa phục vụ GPMB dự án ngày 30/3/2018 của Sở TN&amp;MT.</t>
  </si>
  <si>
    <t>- Quyết định: 3893/QĐ-UBND ngày 21/7/2013 của UBND quận Thanh Xuân về việc Giao nhiệm vụ chủ ĐT.
- Các Quyết định số 3603/QĐ-UBND ngày 28/10/2016; số 1803/QĐ-UBND ngày 23/5/2017 của UBND quận Thanh Xuân phê duyệt dự án đầu tư XD.</t>
  </si>
  <si>
    <t>ĐTXD ngách 168/21 và hẻm 168/21/2 Nguyễn Xiển</t>
  </si>
  <si>
    <t>- Quyết định số 3564/QĐ-UBND ngày 26/10/2016; số 4944/QĐ-UBND ngày 25/12/2017 của UBND quận về việc phê duyệt, điều chỉnh dự án đầu tư.
- Quyết định số 2327/QĐ-UBND ngày 09/9/2020 của UBND quận về việc phê duyệt điều chỉnh thời gian thực hiện DA.</t>
  </si>
  <si>
    <t>- Số 52/HĐND ngày 14/7/2017 của HĐND quận về việc phê duyệt chủ trương đầu tư xây dựng theo QH tuyến phố LVT.
- Quyết định số 4341/QĐ-UBND ngày 30/10/2017 của UBND quận về việc phê duyệt dự án đầu tư.
- Biên bản định vị mốc ngày 30/8/2018 của Sở TN&amp;MT</t>
  </si>
  <si>
    <t>Xây dựng trường mầm non công lập tại phường Phương Liệt</t>
  </si>
  <si>
    <t>- QĐ 3244/QĐ-UBND ngày 22/5/2013, của UBND TP, giao 2.758,4m2 đất tại phường Phương Liệt cho TT PTQĐ quận Thanh Xuân TH công tác BT, HT và TĐC theo quy định.
- Văn bản số 950/QHKT-P1 ngày 12/02/2018 của Sở QHKT về việc điều chỉnh ranh giới, diện tích đất thu hồi để XD trường học.
- Văn bản số 1004/UBND-ĐT ngày 13/3/2018 của UBND TP về ranh giới lập Bản vẽ TMB tỷ lệ 1/500 dự án.</t>
  </si>
  <si>
    <t>Tu bổ, tôn tạo di tích lịch sử Gò Đống Thây</t>
  </si>
  <si>
    <t>- Văn bản số 6044/VP-KGVX ngày 19/7/2016 của Văn phòng UBND Thành phố về thống nhất chủ trương điều chỉnh Khu vực bảo vệ di tích Gò Đống Thây.
- Văn bản số 15/HĐND ngày 30/3/2017 của HĐND quận Thanh Xuân về việc phê duyệt chủ trương đầu tư dự án tu bổ tôn tạo di tích lịch sử Gò Đống Thây.
- Quyết định số 3703/QĐ-UBND ngày 25/10/2018 của UBND quận phê duyệt dự án đầu tư.</t>
  </si>
  <si>
    <t>Phường Nhân Chính, Phương Liệt, Thượng Đình</t>
  </si>
  <si>
    <t xml:space="preserve">- Quyết định số 4398/QĐ-UBND ngày 22/9/2015 của UBND quận về việc phê duyệt điều chỉnh chủ đầu tư DA.
- Quyết định 5007/QĐ-UBND ngày 22/10/2015 của UBND quận TX về phê duyệt P/A xử lý kiến trúc đối với các TH thu hồi đất do không đủ Đ/K về mặt bằng XD.
- Văn bản số 2071/UBND-TNMT ngày 11/4/2016 của UBND TP chấp thuận chủ trương cho UBND quận lập hồ sơ thu hồi DT còn lại ngoài chỉ giới, lập PA sử dụng vào mục đích công cộng.
</t>
  </si>
  <si>
    <t>Cải tạo mở rộng theo quy hoạch phố Nguyễn Tuân</t>
  </si>
  <si>
    <t>- Văn bản số 4658/UBND-KT ngày 08/8/2016 của UBND Thành phố về việc bố trí vốn thực hiện các dự ánết định số 6023/QĐ-UBND ngày 31/10/2018 của UBND TP phê duyệt chỉ giới đường đỏ, tỷ lệ 1/500.
- Quyết định số 3854/QĐ-UBND ngày 31/10/2018 của UBND quận phê duyệt dự án đầu tư.</t>
  </si>
  <si>
    <t>Xây dựng tuyến đường vào cụm 3 Trường Thanh Xuân Nam</t>
  </si>
  <si>
    <t>- Văn bản số 4658/UBND-KT ngày 08/8/2016 của UBND Thành phố về việc bố trí vốn thực hiện các dự án.
 - Quyết định số 4338/QĐ-UBND ngày 30/10/2017 của UBND quận Thanh Xuân về việc phê duyệt dự án.
- Quyết định số 2984/QĐ-UBND ngày 05/6/2019 của UBND TP phê duyệt chỉ giới đường đỏ tuyến đường, tỷ lệ 1/500.</t>
  </si>
  <si>
    <t>Xây dựng Khu đô thị mới Phùng Khoang trên địa bàn phường Nhân Chính</t>
  </si>
  <si>
    <t>- Quyết định số 17/2007/QĐ-UBND ngày 26/01/2007 của UBND TP phê duyệt Quy hoạch chi tiết, tỷ lệ 1/500.
- Quyết định số 1290/QĐ-UBND ngày 18/3/2009 của UBND TP về việc thu hồi 276.711 m2 đất...; giao LD Tổng C.ty Đầu tư PT nhà HN và C.ty CP ĐT&amp;XD đô thị để thực hiện DA.
- Số 2158/KH&amp;ĐT-ĐTCT ngày 06/5/2020 của Sở KH&amp;ĐT về việc gia hạn tiến độ thực hiện dự án.</t>
  </si>
  <si>
    <t xml:space="preserve">- Văn bản số 140/TTg-KTN ngày 24/01/2014 của Thủ tướng Chính phủ về chủ trương lập dự án. 
- Văn bản số 1968/UBND-QHKT ngày 05/4/2016 của UBND TP về Quy hoạch chi tiết 1/500.
- Quyết định số 1471/QĐ-BTL ngày 29/4/2016 của Bộ Tư lệnh PK - KQ về việc phê duyệt QH điều chỉnh chi tiết một phần khu vực sân bay Bạch Mai.
- Văn bản số 4842/UBND-KT ngày 16/8/2016 của UBND TP về việc tạm xác định tiền sử dụng đất.
- Báo cáo số 1011/BC-KHĐT ngày 13/3/2018 của Cục KH&amp;ĐT - BQP </t>
  </si>
  <si>
    <t>Xây dựng sân chơi và bố trí trạm tuần tra tại các thửa đất sau GPMB trên địa bàn phường Hạ Đình</t>
  </si>
  <si>
    <t>phường Hạ Đình</t>
  </si>
  <si>
    <t>- Quyết định số 4330/QĐ-UBND ngày 30/10/2017 của UBND quận về việc phê duyệt Báo cáo kinh tế - kỹ thuật đầu tư xd dự án.
- Quyết định số 4015/QĐ-UBND ngày 30/12/2019 của UBND quận về việc phê duyệt điều chỉnh Báo cáo kinh tế - kỹ thuật đầu tư xd dự án.</t>
  </si>
  <si>
    <t>Đầu tư xây dựng ngõ 140 Khuất Duy Tiến ra đường Khuất Duy Tiến, phường Nhân Chính, quận Thanh Xuân</t>
  </si>
  <si>
    <t>Ngõ 140 Khuất Duy Tiến, phường Nhân Chính</t>
  </si>
  <si>
    <t>- Quyết định số 3496/QĐ-UBND ngày 08/9/2017 của UBND quận Thanh Xuân về việc phê duyệt chủ trương đầu tư dự án.
- Quyết định số 4623/QĐ-UBND ngày 24/11/2017 của UBND quận Thanh Xuân về việc phê duyệt điều chỉnh chỉ giới đường đỏ đoạn đầu ngõ 140 Khuất Duy Tiến, phường Nhân Chính, quận Thanh Xuân.</t>
  </si>
  <si>
    <t>TỔNG HỢP CÁC DỰ ÁN THU HỒI ĐẤT CHUYỂN MỤC ĐÍCH SỬ DỤNG
 ĐẤT TRỒNG LÚA, RỪNG NĂM 2021</t>
  </si>
  <si>
    <t>Nâng cấp, cải tạo đường, hệ thống chiếu sáng tuyến đường vào khu xử lý chất thải Xuân Sơn</t>
  </si>
  <si>
    <t>Ban QLDA đầu tư xây dựng công trình cấp nước, thoát nước và môi trường thành phố Hà Nội</t>
  </si>
  <si>
    <t>Tản Lĩnh</t>
  </si>
  <si>
    <t xml:space="preserve">Quyết định phê duyệt chủ trương đầu tư số 827/QĐ-UBND ngày 21/2/2018 của UBND thành phố Hà Nội; Quyết định giao chủ đầu tư số 2849/QĐ-UBND ngày 17/5/2018 của UBND thành phố Hà Nội </t>
  </si>
  <si>
    <t>Kè chống sạt lở bờ hữu sông Đà khu vực xã Minh Quang, huyện Ba Vì</t>
  </si>
  <si>
    <t>Ban QLDA đầu tư xây dựng công trình Nông nghiệp và PTNT Hà Nội</t>
  </si>
  <si>
    <t>Minh Quang</t>
  </si>
  <si>
    <t xml:space="preserve">Quyết định phê duyệt dự án số 6151/QĐ-UBND ngày 31/8/2017 của UBND thành phố Hà Nội; </t>
  </si>
  <si>
    <t>Cải tạo tuyến đường giao thông liên xã Tản Hồng Phú Cường</t>
  </si>
  <si>
    <t>UBND huyện Ba Vì</t>
  </si>
  <si>
    <t>Tản Hồng, Phú Cường</t>
  </si>
  <si>
    <t xml:space="preserve">Quyết định số: 2085/QĐ-UBND,  ngày 30/10/2017 của UBND huyện Ba Vì phê duyệt dự án </t>
  </si>
  <si>
    <t xml:space="preserve">Dự án cải tạo, nâng cấp đường tỉnh Tản Lĩnh – Yên Bài đoạn từ Km2+400 đến Km10+500 (nối từ đại lộ Thăng Long kéo dài đến tỉnh lộ 414), 
huyện Ba Vì, thị xã Sơn Tây. 
</t>
  </si>
  <si>
    <t>Tản Lĩnh, Vân Hòa, Yên Bài</t>
  </si>
  <si>
    <t>Quyết định số 5672/QĐ-UBND ngày 23/10/2018 của UBND Thành phố phê duyệt dự án</t>
  </si>
  <si>
    <t xml:space="preserve">Cải tạo nâng cấp tuyến đường TL412 từ TT Tây Đằng vào khu du lịch hồ Suối Hai. </t>
  </si>
  <si>
    <t>Ban QLDA đầu tư XD</t>
  </si>
  <si>
    <t>TT Tây Đằng, Thụy An</t>
  </si>
  <si>
    <t xml:space="preserve">Quyết định số: 6067/QĐ-UBND,  ngày 31/10/2019 của UBND thành phố HN phê duyệt dự án </t>
  </si>
  <si>
    <t>Trường mần non Đồng Thái</t>
  </si>
  <si>
    <t>Ba vì</t>
  </si>
  <si>
    <t>Đồng Thái</t>
  </si>
  <si>
    <t>QĐ 442/QĐ-UBND ngày 06/3/2019 của UBND huyện Ba Vì về việc phê duyệt báo cáo kinh tế kỹ thuật</t>
  </si>
  <si>
    <t>Trường mần non 1-6</t>
  </si>
  <si>
    <t>Tây Đằng</t>
  </si>
  <si>
    <t>QĐ 447/QĐ-UBND ngày 06/3/2019 của UBND huyện Ba Vì về việc phê duyệt báo cáo kinh tế kỹ thuật</t>
  </si>
  <si>
    <t>Xây dựng, mở rộng Trường THPT Ngô Quyền</t>
  </si>
  <si>
    <t>Vạn Thắng</t>
  </si>
  <si>
    <t>QĐ 5920/QĐ-UBND ngày 30/10/2018 của UBND thành phố Hà Nội về việc phê duyệt  dự án đầu tư</t>
  </si>
  <si>
    <t>Trường Mầm non Tiên Phong</t>
  </si>
  <si>
    <t>Tiên Phong</t>
  </si>
  <si>
    <t>QĐ 2847/QĐ-UBND ngày 30/10/2018 của UBND huyện Ba Vì về việc phê duyệt dự án đầu tư</t>
  </si>
  <si>
    <t>Trường mầm non Tản Hồng</t>
  </si>
  <si>
    <t>Ban Quản lý dự án</t>
  </si>
  <si>
    <t>Tản Hồng</t>
  </si>
  <si>
    <t>Nghị quyết 03/NQ-HĐND ngày 15/5/2019 của HĐND huyện Ba Vì về việc phê duyệt chủ trương đầu tư; Nghị Quyết 08/NQ-HĐND của HĐND thành phố Hà Nội cập nhật, điều chỉnh kế hoạch đầu tư công trung hạn 2016- 2020; Quyết định số 3076/QĐ-UBND ngày 17/10/2019 của UBND huyện Ba Vì phê duyệt dự án.</t>
  </si>
  <si>
    <t>Nghị quyết 27/NQ-HĐND ngày 04/12/2019</t>
  </si>
  <si>
    <t>Dự án đường tránh Quốc lộ 32</t>
  </si>
  <si>
    <t>TT Tây Đằng</t>
  </si>
  <si>
    <t>QĐ số 5195/QĐ-UBND ngày 21/10/2010 của UBND thành phố phê duyệt dự án đầu tư đường tránh QL 32; QĐ số 2544/QĐ-UBND ngày 17/6/2020 của UBND TP Hà Nội về việc điều chỉnh thời gian thực hiện dự án</t>
  </si>
  <si>
    <t>Tu bổ, tôn tạo di tích đình miếu, văn chỉ Cao Cương, xã Đông Quang</t>
  </si>
  <si>
    <t>Đông Quang</t>
  </si>
  <si>
    <t xml:space="preserve">Quyết định số: 3185/QĐ-UBND,  ngày 25/10/2019 của UBND huyện Ba Vì phê duyệt dự án </t>
  </si>
  <si>
    <t>Trường mầm non Cổ Đô</t>
  </si>
  <si>
    <t>Cổ Đô</t>
  </si>
  <si>
    <t>QĐ 2817/QĐ-UBND ngày 30/10/2018 của UBND huyện Ba Vì về việc phê duyệt dự án đầu tư, QĐ3100/QĐ</t>
  </si>
  <si>
    <t>Thao trường huấn luyện Học viện Khoa học quân sự</t>
  </si>
  <si>
    <t>Tổng cục 2</t>
  </si>
  <si>
    <t>Vân Hòa</t>
  </si>
  <si>
    <t>Văn bản 419-BC/BCS  ngày 18/9/2017 của Ban cán sự đảng UBND Thành phố, Thành ủy Hà Nội</t>
  </si>
  <si>
    <t>Trường THCS Phú Đông (giai đoạn 2)</t>
  </si>
  <si>
    <t>0,3</t>
  </si>
  <si>
    <t>Phú Đông</t>
  </si>
  <si>
    <t>NQ 17/NQ-HĐND ngày 13/8/2020 của HĐND huyện Ba Vì</t>
  </si>
  <si>
    <t>Trường THCS Cam Thượng
 (giai đoạn 2)</t>
  </si>
  <si>
    <t>Cam Thượng</t>
  </si>
  <si>
    <t>Trường tiểu học Khánh Thượng</t>
  </si>
  <si>
    <t xml:space="preserve">Khánh Thượng </t>
  </si>
  <si>
    <t xml:space="preserve">Trường tiểu học Vật Lại (giai đoạn 2) </t>
  </si>
  <si>
    <t xml:space="preserve">Vật Lại </t>
  </si>
  <si>
    <t>Trường mầm non Đồng Thái
 (giai đoạn 2)</t>
  </si>
  <si>
    <t>Trường tiểu học Đồng Thái</t>
  </si>
  <si>
    <t>Trường mầm non Vạn Thắng
 (giai đoạn 2)</t>
  </si>
  <si>
    <t>0,1</t>
  </si>
  <si>
    <t>Trường mầm non Vật Lại</t>
  </si>
  <si>
    <t>NQ 11/NQ-HĐND ngày 30/6/2020 của HĐND huyện Ba Vì</t>
  </si>
  <si>
    <t>Trường mầm non Phú Đông</t>
  </si>
  <si>
    <t>Trường THCS Chu Minh</t>
  </si>
  <si>
    <t>Chu Minh</t>
  </si>
  <si>
    <t>Trường THCS Tản Hồng</t>
  </si>
  <si>
    <t>Trường mầm non Cẩm Lĩnh A</t>
  </si>
  <si>
    <t>Cẩm Lĩnh</t>
  </si>
  <si>
    <t>Nhà văn hóa Đông Lâu</t>
  </si>
  <si>
    <t>0,2</t>
  </si>
  <si>
    <t>Nha văn hóa thôn Đông Cao</t>
  </si>
  <si>
    <t>Thụy An</t>
  </si>
  <si>
    <t>Nhà văn hóa thôn Bài Nha</t>
  </si>
  <si>
    <t>Nhà văn hóa thôn Tòng Lệnh 2</t>
  </si>
  <si>
    <t>Tòng Bạt</t>
  </si>
  <si>
    <t>Nhà Văn hóa thôn Yên Thành, Việt Long</t>
  </si>
  <si>
    <t>Nhà Văn hóa thôn Đồng Bảng, Tăng Cấu</t>
  </si>
  <si>
    <t>Nhà Văn Hóa thôn Quảng Phúc</t>
  </si>
  <si>
    <t>Yên Bài</t>
  </si>
  <si>
    <t>Trạm y tế Đồng Thái</t>
  </si>
  <si>
    <t>DYT</t>
  </si>
  <si>
    <t>Trạm y tế Cam Thượng</t>
  </si>
  <si>
    <t>Mở rộng Nhà máy Z143</t>
  </si>
  <si>
    <t>Tổng cục công nghiệp quốc phòng</t>
  </si>
  <si>
    <t>Công văn số 22348/VP-ĐT ngày 18/3/2020 của Văn phòng UBND thành phố Hà Nội về việc đề nghị chuyển mục đích sử dụng đất trên địa bàn xã Thụy An, huyện Ba vì; Quyết định só 1738/QĐTM ngày 1/9/2020 của Bộ tổng tham mưu quân đội Nhân dân Việt Nam phê duyệt quy hoạch (mở rộng) vị trí đông quân nhà máy Z143 thuộc tổng cục công nghiệp quốc phòng</t>
  </si>
  <si>
    <t>Điểm đấu giá QSD đất khu Gốc Đa - Gò Móc, thôn Tân Phong 2</t>
  </si>
  <si>
    <t xml:space="preserve"> Trung tâm phát triển quỹ đất huyện Ba Vì</t>
  </si>
  <si>
    <t>Phong Vân</t>
  </si>
  <si>
    <t>QĐ số 2886/QĐ-UBND ngày 06/7/2020 của UBND huyện Ba Vì về việc phê duyệt chủ trương đầu tư và giao ủy quyền chủ đầu tư thực hiện các dự án đấu giá QSD đất ở tại xã Phong Vân</t>
  </si>
  <si>
    <t>Điểm đấu giá QSD đất khu Đồng Dinh, thôn Tân Phong 2</t>
  </si>
  <si>
    <t>Xây dựng tuyến đường số 3 vào Trung tâm KĐT Tây Hồ Tây</t>
  </si>
  <si>
    <t>Trung tâm phát triển quỹ đất BTL</t>
  </si>
  <si>
    <t>Cổ Nhuế 1
Xuân Tảo</t>
  </si>
  <si>
    <t>QĐ số 2148/QĐ-UB ngày 14/5/2010 của UBND TP. Hà Nội về việc phê duyệt dự án đầu tư xây dựng; Quyết định số 2155/QĐ-UBND ngày 02/5/2019 về việc gia hạn thời gian thực hiện dự án</t>
  </si>
  <si>
    <t>GPMB di chuyển 02 hộ ra khỏi khu vực khoanh vùng bảo vệ di tích Chùa Tư Khánh, phường Đông Ngạc</t>
  </si>
  <si>
    <t>UBND quận Bắc Từ Liêm</t>
  </si>
  <si>
    <t>Đông Ngạc</t>
  </si>
  <si>
    <t>Quyết định số 6107/QĐ-UBND ngày 31/10/2018 của UBND quận Bắc Từ Liêm về việc phê duyệt báo cáo kinh tế kỹ thuật dự án</t>
  </si>
  <si>
    <t>Xây dựng HTKT đấu giá QSD các khu đất xen kẹt nhỏ lẻ phường Đông Ngạc</t>
  </si>
  <si>
    <t>Trung tâm PTQĐ quận Bắc Từ Liêm</t>
  </si>
  <si>
    <t xml:space="preserve"> Đông Ngạc</t>
  </si>
  <si>
    <t>Quyết định số 8263/QĐ-UBND ngày 31/10/2017 của UBND quận Bắc Từ Liêm về việc phê duyệt báo cáo Kinh tế kỹ thuật; Thông báo số 316/TB-UBND ngày 27/3/2018 của UBND quận về việc triển khai dự án</t>
  </si>
  <si>
    <t>Trường THCS Thượng Cát</t>
  </si>
  <si>
    <t>Ban quản lý dự án đầu tư xây dựng quận Bắc Từ Liêm</t>
  </si>
  <si>
    <t>Quận Bắc Từ Liêm</t>
  </si>
  <si>
    <t>Thượng Cát</t>
  </si>
  <si>
    <t>Quyết định số 6017/QĐ-UBND ngày 30/10/2018 của UBND quận về việc phê duyệt dự án</t>
  </si>
  <si>
    <t>Xây dựng HTKT khu đất dịch vụ và các mục tiêu khác tại các ô đất quy hoạch DV12 tại phường Tây Tựu quận Bắc Từ Liêm</t>
  </si>
  <si>
    <t xml:space="preserve"> Tây Tựu</t>
  </si>
  <si>
    <t xml:space="preserve">Quyết định số 6104/QĐ-UBND của UBND quận Bắc Từ Liêm ngày 31/10/2018 về việc phê duyệt dự án </t>
  </si>
  <si>
    <t>Xây dựng nhà văn hóa tổ dân phố Đống 3 và Đống 4</t>
  </si>
  <si>
    <t>UBND phường Cổ Nhuế 2</t>
  </si>
  <si>
    <t xml:space="preserve"> Cổ Nhuế 2</t>
  </si>
  <si>
    <t xml:space="preserve">Quyết định số 6172/QĐ-UBND 31/10/2018 của UBND quận về việc phê duyệt báo cáo kinh tế kỹ thuật dự án </t>
  </si>
  <si>
    <t>Xây dựng HTKT để đấu giá quyền sử dụng đất các khu đất xen kẹt nhỏ lẻ tại phường Thụy Phương</t>
  </si>
  <si>
    <t>Trung tâm phát triển quỹ đất quận Bắc Từ Liêm</t>
  </si>
  <si>
    <t>Thụy Phương</t>
  </si>
  <si>
    <t xml:space="preserve">Quyết định số 6106/QĐ-UBND 31/10/2018 của UBND quận về việc phê duyệt dự án </t>
  </si>
  <si>
    <t>Xây dựng tuyến đường nối từ đường Hoàng Tăng Bí đến phố Viên, quận Bắc Từ Liêm</t>
  </si>
  <si>
    <t>Xuân Đỉnh, Cổ Nhuế 2, Đức Thắng</t>
  </si>
  <si>
    <t>Quyết định số 5978/QĐ-UBND ngày 31/10/2018 của UBND TP về việc phê duyệt báo cáo nghiên cứu khả thi dự án</t>
  </si>
  <si>
    <t>Xây dựng đường vào khu trung tâm hành chính quận Bắc Từ Liêm</t>
  </si>
  <si>
    <t>Minh Khai</t>
  </si>
  <si>
    <t>Quyết định Số 6102/QĐ-UBND ngày 31/10/2019 của ubnd quận Bắc Từ liêm phê duyệt báo cáo nghiên cứu khả thi dự án</t>
  </si>
  <si>
    <t>Quyết định số 5995/QĐ-UBND ngày 31/10/2018 về việc phê duyệt báo cáo nghiên cứu khả thi dự án</t>
  </si>
  <si>
    <t>Cổ Nhuế 2, Minh Khai</t>
  </si>
  <si>
    <t>Đường Tây Thăng Long (đoạn từ đường Phạm Văn Đồng đi đường Văn Tiến Dũng)</t>
  </si>
  <si>
    <t>Quyết định số 5181/QĐ-UBND ngày 20/9/2019 của UBND quận Bắc Từ Liêm về việc phê duyệt dự án</t>
  </si>
  <si>
    <t>Phúc Diễn</t>
  </si>
  <si>
    <t>Xây dựng HTKT để đấu giá QSDĐ khu đất 2,55ha tại phường Phúc Diễn</t>
  </si>
  <si>
    <t>Tu bổ, tôn tạo nhà Tả Mạc, Hữu mạc đình Liên Ngạc, phường Đông Ngạc</t>
  </si>
  <si>
    <t>UBND phường Đông Ngạc</t>
  </si>
  <si>
    <t>Quyết định số 8271/QĐ-UBND ngày 31/10/2017 của UBND quận Bắc Từ Liêm về việc phê duyệt báo cáo Kinh tế - Kỹ thuật dự án, QĐ số 1202/QĐ-UBND ngày 20/3/2020 của UBND quận về việc điều chỉnh thời gian thực hiện dự án</t>
  </si>
  <si>
    <t>Cải tạo, chỉnh trang, sửa chữa tuyến dường Phú Diễn - Trại gà, phường Phú Diễn</t>
  </si>
  <si>
    <t>Phú Diễn</t>
  </si>
  <si>
    <t>Quyết định số 6098/QĐ-UBND ngày 31/10/2018 của UBND quận Bắc Từ Liêm phê duyệt dự án</t>
  </si>
  <si>
    <t>Xây dựng nhà lưu niệm Đại tướng Văn Tiến Dũng</t>
  </si>
  <si>
    <t>Cổ Nhuế 2</t>
  </si>
  <si>
    <t xml:space="preserve">Công văn số 2172/UBND-KH&amp;ĐT ngày 03/6/2020 của UBND TP Hà Nội v/v triển khai thực hiện dự án </t>
  </si>
  <si>
    <t>Xây dựng HTKT để đấu giá QSDĐ khu đất 1,5ha tại phường Minh Khai</t>
  </si>
  <si>
    <t>Quyết định số 3193/QĐ-UBND ngày 17/6/2020 của UBND quận về việc phê duyệt dự án</t>
  </si>
  <si>
    <t>Xây dựng HTKT để đấu giá quyền sử dụng đất khu đất giáp trung tâm hành chính quận Bắc Từ Liêm</t>
  </si>
  <si>
    <t>Quyết định số 6105/QĐ-UBND ngày 31/10/2018 của UBND quận về việc phê duyệt dự án</t>
  </si>
  <si>
    <t>Xây dựng HTKT để đấu giá QSDĐ khu 2,1ha phường Thượng Cát</t>
  </si>
  <si>
    <t>Quyết định số 5180/QĐ-UBND ngày 20/9/2019 của UBND quận về việc  phê duyệt dự án</t>
  </si>
  <si>
    <t>Nhà Văn hóa Tổ dân phố Hoàng 3</t>
  </si>
  <si>
    <t>UBND phường Cổ Nhuế 1</t>
  </si>
  <si>
    <t>Cổ Nhuế 1</t>
  </si>
  <si>
    <t>Nghị Quyết số 12/NQ-HĐND ngày 01/9/2020 của HĐND quận Bắc Từ Liêm</t>
  </si>
  <si>
    <t>Xây dựng Nhà văn hóa TDP Thượng Cát 4</t>
  </si>
  <si>
    <t>UBND phường Thượng Cát</t>
  </si>
  <si>
    <t>Quyết định số 5554/QĐ-UBND ngày 08/10/2019 của UBND quận Bắc Từ Liêm về việc phê duyệt đầu tư dự án</t>
  </si>
  <si>
    <t>Khu nhà ở thấp tầng tại lô TT 06- X1</t>
  </si>
  <si>
    <t>Cty CPXD và phát triển CSHT
(INDECO)</t>
  </si>
  <si>
    <t>QĐ số 912/QĐ-UBND ngày 23/2/2010 của UBND TP. Hà Nội về việc chấp thuận đầu tư Dự án xây dựng khu nhà ở thấp tầng tại các ô đất ký hiệu: TT-01-II, TT-02-III, TT-03-IV, TT-04-V trên địa bàn quận Cầu Giấy và TT-06-XI trên địa bàn huyện Từ Liêm; Quyết định điều chỉnh số 6623/QĐ-UBND ngày 16/12/2018 của UBND TP; Thông báo số 8685/VP-ĐT ngày 07/10/2020 của UBND TP</t>
  </si>
  <si>
    <t>Cầu Yên Hòa (cầu 381)</t>
  </si>
  <si>
    <t>- Báo cáo nghiên cứu khả thi dự án đã được UBND Thành phố phê duyệt tại Quyết định số 6081/QĐ-UBND ngày 31/10/2019.</t>
  </si>
  <si>
    <t>Biểu 1B Nghị quyết số 27/NQ-HĐND ngày 04/12/2019</t>
  </si>
  <si>
    <t>Xây dựng cầu vượt nút giao giữa đường Hoàng Quốc Việt - đường Nguyễn Văn Huyên và hoàn thiện đường Nguyễn Văn Huyên theo quy hoạch</t>
  </si>
  <si>
    <t>Nghĩa Đô</t>
  </si>
  <si>
    <t>- QĐ số 1681/QĐ-UB ngày 03/5/1997 của UBND TP phê duyệt báo cáo nghiên cứu khả thi dự án;
- QĐ số 2871/QĐ-UB ngày 22/5/2001 của UBND Thành phố về việc thay đổi chủ đầu tư tổ chức di dân, GPMB
- QĐ số 3974/QĐ-UBND ngày 03/8/2018 của UBND Thành phố</t>
  </si>
  <si>
    <t>Biểu 2 Nghị quyết 27/NQ-HĐND ngày 4/12/2019</t>
  </si>
  <si>
    <t xml:space="preserve">Khu nhà ở thấp tầng tại các ô đất TT-01-II, TT-02-III, TT-04-V </t>
  </si>
  <si>
    <t>Công ty cổ phần Xây dựng và Phát triển cơ sở hạ tầng INDECO</t>
  </si>
  <si>
    <t>Dịch Vọng Hậu, Dịch Vọng</t>
  </si>
  <si>
    <t>- QĐ số 912/QĐ-UBND ngày 23/2/2010 của UBND TP chấp thuận dự án đầu tư Dự án xây dựng khu nhà ở thấp tầng tại các ô đất ký hiệu: TT-01-II; TT-02-III; TT-03-IV; TT-04-V trên địa bàn quận Cầu Giấy và TT06-XI trên địa bàn huyện Từ Liêm
- Quyết định số 6623/QĐ-UBND ngày 06/12/2018 của UBND TP Hà Nội điều chỉnh chủ trương đầu tư.</t>
  </si>
  <si>
    <t>Xây dựng khu đô thị mới Dịch Vọng: (Tuyến đường 17,5m; ô đất HH; NO11; NO5; CC2-CX; DDX5: phần hạ tầng còn lại)</t>
  </si>
  <si>
    <t>Công ty cổ phần phát triển đô thị Từ Liêm</t>
  </si>
  <si>
    <t>Yên Hòa, Dịch Vọng</t>
  </si>
  <si>
    <t>- QĐ số 3213/QD-UBND ngày 24/5/2004; QĐ số 553/QĐ-UBND ngày 20/01/2012; QĐ số 496/QĐ-UBND ngày 25/01/2019 của UBND Thành phố về việc thu hồi đất để xây dựng khu đô thị mới Dịch Vọng.
- QĐ số 2905/QĐ-UBND ngày 18/7/2008 phê duyệt điều chỉnh QH cục bộ chi tiết 1/5020 Khu ĐTM Cầu Giấy
- QĐ điều chủ trương đầu tư số 4031/QĐ-UBND ngày 07/8/2018.</t>
  </si>
  <si>
    <t>Chợ dân sinh Hợp Nhất</t>
  </si>
  <si>
    <t>Liên danh: HTX Đầu tư xây dựng thương mại Yên Hòa - Công ty TNHH 19/12 Bắc Hà</t>
  </si>
  <si>
    <t>- QĐ chủ trương đầu tư số 6666/QĐ-UBND ngày 01/12/2016 của UBND TP
- QĐ điều chỉnh chủ trương đầu tư số 2259/QĐ-UBND ngày 11/5/2018 của UBND TP
- Chấp thuận Bản vẽ tổng mặt bằng và phương án kiến trúc số 1258/UBND-QLĐT ngày 11/10/2017 của UBND quận Cầu Giấy</t>
  </si>
  <si>
    <t>Dự án Khu phức hợp Trung tâm thương mại, văn phòng dịch vụ hội nghị và nhà ở để bán ( diện tích còn lại)</t>
  </si>
  <si>
    <t>Công ty cổ phần Thương mại và dịch vụ Xuân Thủy</t>
  </si>
  <si>
    <t xml:space="preserve">- Quyết định Chủ trương đầu tư số 2927/QĐ-UBND ngày 14/6/2018 của UBND thành phố Hà Nội
- Chấp thuận tổng mặt bằng và phương án kiến trúc số 4366/QHKT-TMB-PAKT-P1 ngày 07/7/2017 của Sở QHKT. </t>
  </si>
  <si>
    <t>1.3</t>
  </si>
  <si>
    <t>Cải tạo, nâng cấp đường giao thông từ đường Hồ Chí Minh vào nhà máy xử lý rác thải Núi Thoong</t>
  </si>
  <si>
    <t>xã Tân Tiến</t>
  </si>
  <si>
    <t>QĐ 8119/QĐ-UBNd ngày 20/3/2019 của UBND huyện Chương Mỹ phê duyệt báo cáo kinh tế kỹ thuật</t>
  </si>
  <si>
    <t>1.4</t>
  </si>
  <si>
    <t>Đường giao thông liên Xã Nam Phương Tiến đi xã Liên Sơn, huyện Lương Sơn (Hòa Bình)</t>
  </si>
  <si>
    <t>Xã Nam Phương Tiến</t>
  </si>
  <si>
    <t>Quyết định số 6272/QĐ-UBND ngày 07/8/2017 của UBND huyện Chương Mỹ về việc phê duyệt chủ trương đầu tư; Quyết định số 6991/QĐ-UBND ngày 26/10/2018 của UBND huyện Chương Mỹ về việc phê duyệt dự án; Bản vẽ chỉ giới XD; Văn bản 304/HĐND -KTNS ngày 30/6/2017 của Hội đồng nhân dân thành phố Hà Nội về việc chấp thuận nguồn vốn và khả năng cân đối vốn ngân sách thành phố hỗ trợ có mục tiêu giai đoạn 2017-2020 cho huyện Chương Mỹ; QĐ 7374/QĐ-UBND ngày 15/11/2019 phê duyệt thiêt kế bản vẽ thi công</t>
  </si>
  <si>
    <t>1.6</t>
  </si>
  <si>
    <t>Xây dựng HTKT khu đấu giá QSD đất ở tại xã Đông Sơn, huyện Chương Mỹ</t>
  </si>
  <si>
    <t>Xã Đông Sơn</t>
  </si>
  <si>
    <t>Quyết định số 7119/QĐ-UBND ngày 30/10/2018 của UBND huyện Chương Mỹ về việc phê duyệt báo cáo KTKT; Bản vẽ quy hoạch</t>
  </si>
  <si>
    <t>1.7</t>
  </si>
  <si>
    <t>Nâng cấp cải tạo đường Nguyễn Văn Trôĩ đoạn từ Thị trấn Chúc Sơn tới đường Hồ Chí Minh</t>
  </si>
  <si>
    <t>UBND huyện Chương Mỹ</t>
  </si>
  <si>
    <t>Thị trấn Chúc Sơn, xã Ngọc Hòa, xã Đại Yên, xã Tốt Động, xã Hữu Văn, xã Mỹ Lương</t>
  </si>
  <si>
    <t>Nghị quyết số 13/NQ-HĐND ngày 20/12/2018 của HĐND huyện Chương Mỹ;
Bản vẽ chỉ giới đường đỏ; Nghị quyết 08/NQ-HĐND ngày 04/12/2018 về cập nhật điều chỉnh quy hoạch đầu tư công trung hạn 05 năm 2016-2020 của cấp Thành phố ; QĐ 7375/QĐ-UBND ngày 15/11/2019 của UBND huyện Chương Mỹ phê duyệt TKBVTC - DT</t>
  </si>
  <si>
    <t>1.9</t>
  </si>
  <si>
    <t>Trường mầm non Phụng Châu</t>
  </si>
  <si>
    <t>Xã Phụng Châu</t>
  </si>
  <si>
    <t>Văn bản số 211/HĐND ngày 22/8/2016 của HĐND huyện Chương Mỹ về việc phê duyệt chủ trương đầu tư dự án; Bản vẽ chỉ giới đường đỏ; Quyết định số 8383 /QĐ-UBND ngày 20/12/2018 giao kế hoạch vốn đầu tư công trung hạn; QĐ 7046/QĐ-UBND ngày 08/11/2019 của UBND huyên Chương Mỹ phê duyệt thiết kế bản vẽ thi công</t>
  </si>
  <si>
    <t>1.12</t>
  </si>
  <si>
    <t>Trường tiểu học Phụng Châu</t>
  </si>
  <si>
    <t>0,6</t>
  </si>
  <si>
    <t>Nghị quyết số 01/NQ-HĐND ngày 21/3/2019;Nghị quyết 08/NQ-HĐND ngày 04/12/2018 cập nhật điều chỉnh quy hoạch đầu tư công trung hạn 05 năm 2016-2020 của cấp Thành Phố; QĐ 7378/QĐ-UBND ngày 18/11/2019 của UBND huyện Chương Mỹ phê duyệt thiết kế bản vẽ thi công</t>
  </si>
  <si>
    <t>1.13</t>
  </si>
  <si>
    <t>Trường Mầm non khu B xã Hợp Đồng</t>
  </si>
  <si>
    <t>Xã Hợp Đồng</t>
  </si>
  <si>
    <t>QĐ chủ trương đầu tư số 6275/QĐ-UBND ngày 7/8/2017; Văn bản 304/HĐND -KTNS ngày 30/6/2017 của hội đồng nhân dân thành phố Hà Nội về việc chấp thuận nguồn vốn; QĐ 6465/QĐ-UBND ngày 25/10/2019 của UBND huyện Chương Mỹ phê duyệt báo cáo kinh tế kỹ thuật</t>
  </si>
  <si>
    <t>1.15</t>
  </si>
  <si>
    <t>Các khu đất đấu giá trên địa bàn các xã và thị trấn</t>
  </si>
  <si>
    <t>các xã Thủy Xuân Tiên, Đông Phương Yên, Tiên Phương, Trần Phú, Phú Nghĩa, Chúc Sơn, Nam Phương Tiến, Đại Yên, Lam Điền, Phú Nam An ,  Xuân Mai</t>
  </si>
  <si>
    <t xml:space="preserve"> '- Từ Quyết định số 4547/QĐ-UBND đến số 4548/ QĐ-UBND; từ số 4550/QĐ-UBND đến số  4552/QĐ-UBND; số 4557/QĐ-UBND; số 4559/QĐ-UBND; số 4561/QĐ-UBND; số 4562/QĐ-UBND ngày 28/6/2017; Từ Quyết định số  7093/QĐ-UBND đến số 7097/QĐ-UBND; Từ Quyết định  số 7102/QĐ-UBND đến số 7104/QĐ-UBND ngày 12/9/2017 phê duyệt chủ trương đầu tư dự án;  
'- Quyết định số  4551/QĐ-UBND  ngày 25/7/2018; số  8125/QĐ-UBND  ngày 31/10/2017; 6071/QĐ-UBND ngày 14/9/2018;  số 8107/QĐ-UBND  ngày 30/10/2017; số  6068/QĐ-UBND  ngày 14/9/2018;  số  8104/QĐ-UBND  ngày 30/10/2017;  số  8100/QĐ-UBND  ngày 30/10/2017; số  8105/QĐ-UBND  ngày 30/10/2017; số  8103/QĐ-UBND  ngày 30/10/2017; số  8102/QĐ-UBND  ngày 30/10/2017;  6070/QĐ-UBND ngày 14/9/2018; 6069/QĐ-UBND ngày 14/9/2018;  số 4014/QĐ-UBND  ngày 27/6/2018 phê duyệt báo cáo kinh tế kỹ thuật; 4905/QĐ-UBND ngày 31/7/2018 phê duyệt tổng mặt bằng dự án Đồng Tía 2; Các bản vẽ quy hoạch tổng mặt bằng
'- Văn bản số 7628/QHKT-TTQH-P4 ngày 15/15/2016 của Sở Quy hoạch - Kiến trúc Hà Nội về việc thông tin quy hoạch. Quyết đinh số 7337/QĐ-UBND ngày 22/9/2017 phê duyệt chủ trương đầu tư và dự án công trình và Quyết định số 8108/QĐ-UBND ngày 30/10/2017 phê duyệt  dự án đầu tư XDCT; Quyết định số 5724/QĐ-UBND ngày 29/8/2018 phê duyệt  thiết kế bản vẽ thi công; Vb 46UBND-ĐT ngày 07/11/2020 của UBND thành phố Hà Nội về việc sử dụng diện tích đất dịch vụ còn lại tại thị trấn Chúc Sơn, huyện Chương Mỹ để đấu giá QSD đất</t>
  </si>
  <si>
    <t>1.20</t>
  </si>
  <si>
    <t>Dự án ĐTXD công trình cầu Bến Cốc</t>
  </si>
  <si>
    <t>Thanh Bình, Tân Tiến</t>
  </si>
  <si>
    <t>Quyết định số 5802/QĐ-UBND ngày 26/10/2018 của UBND TP Hà Nội phê duyệt dự án</t>
  </si>
  <si>
    <t>1.21</t>
  </si>
  <si>
    <t>Xây dựng tuyến đường gom phía Nam KCN Phú Nghĩa ra Quốc lộ 6, huyện Chương Mỹ (Đoạn qua điểm công nghiệp Tiên Phương và điểm công nghiệp Phú Nghĩa cũ)</t>
  </si>
  <si>
    <t>Xã Nghĩa Phú, xã Tiên Phương</t>
  </si>
  <si>
    <t>Quyết định số 302/QĐ-SGTVT ngày 23/3/2018 của Sở GTVT phê duyệt dự án</t>
  </si>
  <si>
    <t>1.26</t>
  </si>
  <si>
    <t>Cầu Trí Thủy</t>
  </si>
  <si>
    <t>Xã Thủy Xuân Tiên</t>
  </si>
  <si>
    <t>Báo cáo nghiên cứu khả thi dự án đã được UBND Thành phố phê duyệt tại Quyết định số 6082/QĐ-UBND ngày 31/10/2019.</t>
  </si>
  <si>
    <t>1.27</t>
  </si>
  <si>
    <t>Cải tạo nâng cấp hệ thống tưới trạm bơm Đông Sơn, huyện Chương Mỹ</t>
  </si>
  <si>
    <t>Ban QLDA đầu tư xây dựng công trình Nông nghiệp và PTNT thành phố Hà Nội</t>
  </si>
  <si>
    <t>Các xã:  Đông Sơn, Đông Phương Yên, Trường Yên, Phú Nghĩa</t>
  </si>
  <si>
    <t>Nghị quyết số 04/NQ-HĐND ngày 09/4/2019 của Hội đồng nhân dân Thành phố Hà Nội về phê duyệt chủ trương đầu tư, điều chỉnh chủ trương đầu tư một số dự án sử dụng vốn đầu tư công trung hạn 5 năm giai đoạn 2016-2020 của thành phố Hà Nội; Quyết định số 6055/QĐ-UBND ngày 31/10/2019 v/v phê duyệt dự án đầu tư xây dựng công trình Cải tạo, nâng cấp hệ thống tưới trạm bơm Đông Sơn, huyện Chương Mỹ, thành phố Hà Nội.</t>
  </si>
  <si>
    <t>2.2</t>
  </si>
  <si>
    <t>Đường liên xã Thanh Bình, Tân Tiến, Nam Phương Tiến đi đường Hồ Chí Minh</t>
  </si>
  <si>
    <t>xã Thanh Bình, Tân Tiến, Nam Phương Tiến</t>
  </si>
  <si>
    <t>Nghị quyết 13/NQ-HĐND ngày 27/8/2019 về việc phê duyệt chủ trương đầu tư; QĐ 7374/QĐ-UBND ngày 15/11/2019 phe duyệt thiết kế bản vẽ thi công - dự toán</t>
  </si>
  <si>
    <t>2.6</t>
  </si>
  <si>
    <t>Xử lý cấp bách sự cố bờ tả sông Bùi đoạn từ cầu sắt đến trạm bơm Đồng Cò thuộc khu vực Đồng Vai, thị trấn Xuân Mai</t>
  </si>
  <si>
    <t>Thị trấn Xuân Mai</t>
  </si>
  <si>
    <t>QĐ số 207/QĐ-SNN 07/02/2018 phê duyệt phương án xử lý cấp bách và dự toán dự án</t>
  </si>
  <si>
    <t>3.1</t>
  </si>
  <si>
    <t>Nâng khả năng tài đường dây 220kV Hòa Bình - Hà Đông</t>
  </si>
  <si>
    <t>Tổng công ty truyền tải điện quốc gia</t>
  </si>
  <si>
    <t>Huyện Chương Mỹ</t>
  </si>
  <si>
    <t>Thị trấn Xuân Mai, Chúc Sơn, xã Thủy Xuân Tiên, Thanh Bình, Trung Hòa, Ngọc Hòa,Trường Yên</t>
  </si>
  <si>
    <t>3.8</t>
  </si>
  <si>
    <t>Xây dựng hệ thống cấp nước Xuân Mai - Hợp phần tuyến ống truyền tải nước sạch và trạm bơm tăng áp</t>
  </si>
  <si>
    <t>Công ty cổ phần nước Aqua One</t>
  </si>
  <si>
    <t xml:space="preserve">Xã Đồng Phú </t>
  </si>
  <si>
    <t>Quyết định số 2775/QĐ-UBND ngày 06/6/2018 duyệt chủ trương đầu tư bản đồ QH tổng mặt bằng tỉ lệ 1/500</t>
  </si>
  <si>
    <t>3.9</t>
  </si>
  <si>
    <t>Cụm công nghiệp Đông Phú Yên</t>
  </si>
  <si>
    <t>SKK</t>
  </si>
  <si>
    <t>Công ty cổ phần tập đoàn Phú Mỹ</t>
  </si>
  <si>
    <t>xã Phú Nghĩa, Đông Phương Yên, Trường Yên</t>
  </si>
  <si>
    <t>Thông báo số 2236-TB/TU ngày 04/10/2019 của thành ủy Hà Nội thông báo kết luận của Ban Thường vụ Thành ủy về chủ trương thành lập cụm công nghiệp Đông Phú Yên;</t>
  </si>
  <si>
    <t>3.12</t>
  </si>
  <si>
    <t>Xây dựng khu chứa cấu kiện phục vụ xây dựng trường đua công thức 1 (F1)</t>
  </si>
  <si>
    <t>Công ty CP đầu tư và xây dựng Xuân Mai</t>
  </si>
  <si>
    <t>Thị trấn Chúc Sơn</t>
  </si>
  <si>
    <t>Thông báo số 955/TB-UBND ngày 02/10/2018 về việc xem xét việc công ty cổ phần Đầu tư và xây dựng Xuân Mai đề xuất thực hiện dự án khu vực cấu kiện phục vụ cho các công trình xây dựng công nghiệp, thể dục thể thao tại thị trấn Chúc Sơn, huyện Chương Mỹ; Văn bản số 747/UBND-QLĐT ngày 11/4/2018 về việc giới thiệu địa điểm xây dựng khu chứa cấu kiện phục vụ xây dựng trường đua công thức F1; Quyết định số 6735/QĐ-UBND ngày 22/11/2019 của UBND thành phố Hà Nội phê duyệt nhiệm vụ quy hoạch chi tiết khu vực cấu kiện phục vụ cho các công trình xây dựng công nghiệp, thể dục thể thao tỉ lệ 1/500</t>
  </si>
  <si>
    <t>Nâng cấp, cải tạo đường tỉnh lộ 419</t>
  </si>
  <si>
    <t>10.2</t>
  </si>
  <si>
    <t>4.0</t>
  </si>
  <si>
    <t>Thị trấn Chúc Sơn, xã Đại Yên, xã Hợp Đồng, xã Quảng Bị, xã Đồng Phú</t>
  </si>
  <si>
    <t>Văn bản số 489/HĐND-KTNS ngày 06/9/2018 v/v Cải tạo nâng cấp đường tỉnh 419 trên địa bàn huyện Chương Mỹ;
QĐ 6001/QĐ -UBND ngày 31/10/2018 quyết định phê duyệt BCKT khả thi dự án; Bản vẽ chỉ giới đường đỏ 1/500; Quyết định 6688/QĐ-UBND ngày 07/12/2019 giao chỉ tiêu kế hoạch KT-XH và dự toán thu chi ngân sách thành phố năm 2019</t>
  </si>
  <si>
    <t>0.99</t>
  </si>
  <si>
    <t>1.1</t>
  </si>
  <si>
    <t>Đầu tư xây dựng tuyến đường vào khu xử lý chất thải tập trung thành phố tại thôn Đồng Ké, xã Trần Phú</t>
  </si>
  <si>
    <t>Xã Trần Phú</t>
  </si>
  <si>
    <t xml:space="preserve">QĐ 7801/QĐ-UBND ngày 24/12/2013 Thành phố cho phép chuẩn bị đầu tư; QĐ 6627/QĐ-UBND của UBND  thành phố ngày 31/10/2013 phe duyệt quy hoạch chi tiết; QĐ số 1729/QĐ-SGTVT ngày 07/12/2017 Sở Giao thông vận tải phê duyệt TKBVTC; Quyết định số 3539/QĐ-UBND ngày 13/8/2020 của UBND thành phố Hà Nội về việc chuyển chủ đầu tư </t>
  </si>
  <si>
    <t>1.32</t>
  </si>
  <si>
    <t>Cải tạo nâng cấp tuyến tỉnh lộ 429 đoạn từ cầu Ba Thá đến đường Hồ Chí Minh</t>
  </si>
  <si>
    <t>Ban QLDA ĐTXD huyện Mỹ Đức</t>
  </si>
  <si>
    <t>xã Trần Phú</t>
  </si>
  <si>
    <t xml:space="preserve">Quyết định số 1503/QĐ-SGTVT ngày 24/9/2019 của Sở Giao thông vận tải thành phố Hà Nội về việc phê duyệt thiết kế bản vẽ thi công - Dự toán dự án cải tạo nâng cấp tuyến tỉnh lộ 429 đoạn từ cầu Ba Thá đến đường Hồ Chí Minh; 
Bản đồ phục vụ công tác bồi thường, hỗ trợ và tái định cư ngày tỷ lệ 1/500 đã được UBND huyện Chương Mỹ phê duyệt ngày 10/9/2020
</t>
  </si>
  <si>
    <t>1.38</t>
  </si>
  <si>
    <t>Xây dựng ban chỉ huy quân sự huyện Chương Mỹ</t>
  </si>
  <si>
    <t>Ban chỉ huy quân sự huyện</t>
  </si>
  <si>
    <t>1,7</t>
  </si>
  <si>
    <t xml:space="preserve"> huyện Chương Mỹ</t>
  </si>
  <si>
    <t>thị trấn Chúc Sơn</t>
  </si>
  <si>
    <t>Văn bản số 3145/UBND-BCH ngày 02/12/2019 của UBND huyện Chương Mỹ</t>
  </si>
  <si>
    <t>Dự án xây dựng đường giao thông tuyến N1 đoạn từ đê Tiên Tân đến đường N4</t>
  </si>
  <si>
    <t>Hồng Hà; Hạ Mỗ; Thượng Mỗ; Phương Đình; Trung Châu, Thọ Xuân</t>
  </si>
  <si>
    <t>Công văn số 95/HĐND ngày 22/8/2018 của Hội đồng nhân dân huyện Đan Phượng về việc phê duyệt chủ trương đầu tưu dự án Xây dựng đường giao thông tuyến N1 đoạn từ đê Tiên Tân đến đường N4; Quyết định số 2183/QĐ-UBND ngày 24/4/2019 của UBND huyện Đan Phượng về việc phê duyệt chỉ giới đường đỏ dự án Xây dựng đường giao thông Tuyến N1 đoạn từ đê Tiên Tân đến đường N4</t>
  </si>
  <si>
    <t>Đường từ đê Địch Thượng đến đầu làng Địch Thượng</t>
  </si>
  <si>
    <t>Quyết định số 6930/QĐ-UBND ngày 23/9/2019 của UBND huyện Đan Phượng về việc phê duyệt chủ trương đầu tư dự án Đường từ đê Địch Thượng đến đầu làng Địch  Thượng, xã Phương Đình</t>
  </si>
  <si>
    <t>Xây dựng trường mầm non Dục Tú (GĐ 2)</t>
  </si>
  <si>
    <t>Ban QLDA ĐTXD Huyện</t>
  </si>
  <si>
    <t>Dục Tú</t>
  </si>
  <si>
    <t>Quyết định số: 2197/QĐ-UBND ngày 24/4/2020 của UBND huyện Đông Anh về việc phê duyệt điều chỉnh dự án đầu tư xây dựng công trình.</t>
  </si>
  <si>
    <t>Xây dựng trung tâm mầm non thôn Nguyên Khê</t>
  </si>
  <si>
    <t xml:space="preserve">  Nguyên Khê</t>
  </si>
  <si>
    <t>- Văn bản số 53/HĐND-TT ngày 28/8/2017 của Thường trực Hội đồng nhân dân huyện Đông Anh về việc phê duyệt lại chủ trương đầu tư dự án Xây dựng trung tâm mầm non thôn Nguyên Khê; 
- Nghị quyết số 06/NQ-HĐND ngày 08/5/2019 của Hội đồng nhân dân huyện Đông Anh về việc phê duyệt điều chỉnh chủ trương đầu tư một số dự án thuộc kế hoạch đầu tư công trung hạn 5 năm 2016-2020 của huyện Đông Anh; 
- Các Quyết định của UBND huyện Đông Anh: số 3923/QĐ-UBND ngày 31/10/2013 về việc phê duyệt dự án; số 1254/QĐ-UBND ngày 08/3/2019 về việc phê duyệt điều chỉnh dự án đầu tư xây dựng; số 4436/QĐ-UBND ngày 10/7/2019 về việc phê duyệt điều chỉnh dự án đầu tư xây dựng công trình (lần 2), điều chỉnh thiết kế BVTC - dự toán xây dựng công trình.</t>
  </si>
  <si>
    <t>Xây dựng HTKT khu đấu giá QSD đất tại xã Thụy Lâm, huyện Đông Anh</t>
  </si>
  <si>
    <t xml:space="preserve">  Thụy Lâm</t>
  </si>
  <si>
    <t>- Văn bản số 99/HĐND-TT ngày 07/11/2017 của TT HĐND huyện Đông Anh về việc phê duyệt lại chủ trương đầu tư dự án
- Quyết định số 4995/QĐ-UBND ngày 28/12/2012 của UBND huyện về việc phê duyệt Quy hoạch chi tiết Khu đất để đấu giá QSD tại xã Thụy Lâm, huyện Đông Anh- tỷ lệ 1/500
- Quyết định số 2398/QĐ-UBND ngày 29/05/2018 của UBND huyện Đông Anh về việc phê duyệt dự án đầu tư xây dựng công trình</t>
  </si>
  <si>
    <t>Xây dựng trung tâm mầm non thôn Gia Lộc, xã Việt Hùng</t>
  </si>
  <si>
    <t xml:space="preserve">  Việt Hùng</t>
  </si>
  <si>
    <t>- Quyết định số 3241/QĐ-UBND ngày 07/9/2011 của UBND huyện Đông Anh về việc phê duyệt dự án;
- Quyết định số 7155/QĐ-UBND ngày 27/9/2019 của UBND huyện Đông Anh về việc phê duyệt điều chỉnh dự án;
- Quyết định số 7820/QĐ-UBND ngày 22/10/2019 của UBND huyện Đông Anh về việc phê duyệt thiết kế BVTC-dự toán.</t>
  </si>
  <si>
    <t>Xây dựng trung tâm mầm non xã Xuân Canh</t>
  </si>
  <si>
    <t xml:space="preserve">  Xuân Canh</t>
  </si>
  <si>
    <t>- Quyết định số 3407/QĐ-UBND ngày 24/10/2012 của UBND huyện Đông Anh về việc phê duyệt dự án
- Quyết định số 10100/QĐ-UBND ngày 23/10/2017của UBND huyện Đông Anh về việc phê duyệt thiết kế bản vẽ thi công - dự toán;
- Quyết định số 1639/QĐ-UBND ngày 06/4/2018 của UBND huyện Đông Anh về việc phê duyệt điều chỉnh dự toán và kế hoạch lựa chọn nhà thầu;
- Quyết định số 1766/QĐ-UBND ngày 12/4/2019 của UBND huyện Đông Anh về việc phê duyệt điều chỉnh dự án đầu tư xây dựng; 
- Quyết định số 2794/QĐ-UBND ngày 06/6/2019 của UBND huyện Đông Anh về việc phê duyệt điều chỉnh thiết kế BVTC - dự toán xây dựng công trình.</t>
  </si>
  <si>
    <t>Bắc Hồng</t>
  </si>
  <si>
    <t>Hoàn thiện hạ tầng khu giãn dân và khu tái định cư xã Kim Chung, huyện Đông Anh</t>
  </si>
  <si>
    <t>Trung tâm PTQĐ huyện Đông Anh</t>
  </si>
  <si>
    <t>Kim Chung</t>
  </si>
  <si>
    <t>QĐ số 10220/QĐ-UBND 31/10/2017 của UBND huyện Đông Anh về việc phê duyệt Báo cáo kinh tế kỹ thuật xây dựng công trình
Quyết định số 10217/QĐ-UBND  ngày 31/10/2017 về việc phê duyệt báo cáo kinh tế kỹ thuật công trình.
Quyết định số 29/QĐ-TTQĐ ngày 23/3/2018 về việc phê duyệt điều chỉnh dự toán xây dựng công trình.
Quyết định số 1409/QĐ-UBND ngày 26/3/2018 về việc phê duyệt kế hoạch lựa chọn nhà thầu.
Thông báo diện tích số 0591/TB-DT ngày 27/7/2005</t>
  </si>
  <si>
    <t>Xây dựng hạ tầng kỹ thuật khu đất đấu giá quyền sử dụng đất tại xã Vân Hà, huyện Đông Anh</t>
  </si>
  <si>
    <t>Vân Hà</t>
  </si>
  <si>
    <t xml:space="preserve">- Quyết định số 948/QĐ-UBND ngày 15/4/2014 của UBND huyện Đông Anh về việc phê duyệt quy hoạch chi tiết tỷ lệ 1/500 _x000D_
- Quyết định số 4352/QĐ-UBND ngày 21/8/2018 của UBND huyện Đông Anh về việc phê duyệt dự án </t>
  </si>
  <si>
    <t>Cải tạo, nâng cấp đường từ ngã ba chợ Kim lên đê sông Cà lồ theo quy hoạch</t>
  </si>
  <si>
    <t>Xuân Nộn</t>
  </si>
  <si>
    <t>- Quyết định số 10226/QĐ-UBND ngày 31/10/2017 của UBND huyện Đông Anh về việc phê duyệt dự án 
- Quyết định số 6615/QĐ-UBND ngày 21/11/2018 của UBND huyện Đông Anh về việc phê duyệt thiết kế bản vẽ thi công - dự toán xây dựng công trình</t>
  </si>
  <si>
    <t>Xây dựng tuyến đường phía Tây thôn Hội Phụ nối với đường khu tái định cư Đông Hội đến thôn Lê Xá</t>
  </si>
  <si>
    <t xml:space="preserve">  Đông Hội</t>
  </si>
  <si>
    <t xml:space="preserve">- Quyết định số 11551/QĐ-UBND ngày 31/12/2019 của UBND huyện Đông Anh về việc phê duyệt điều chỉnh dự án 
- Văn bản số 367/UBND-QLĐT ngày 28/2/2020 của UBND huyện Đông Anh về việc chấp thuận phạm vi, ranh giới tuyến đường dự án </t>
  </si>
  <si>
    <t>Cải tạo, xây dựng nhà hội trường, nhà làm việc, hạ tầng UBND xã Đông Hội</t>
  </si>
  <si>
    <t>- Quyết định số 3502/QĐ-UBND ngày 12/7/2018 của UBND huyện Đông Anh về việc phê duyệt dự án 
- Quyết định số 3534/QĐ-UBND ngày 26/6/2019 của UBND huyện Đông Anh về việc phê duyệt thiết kế bản vẽ thi công - dự toán xây dựng công trình.</t>
  </si>
  <si>
    <t>Xây dựng Trường THCS Kim Chung 2</t>
  </si>
  <si>
    <t xml:space="preserve">  Kim Chung</t>
  </si>
  <si>
    <t>- Quyết định số 1270/QĐ-UBND ngày 12/03/2019 về việc phê duyệt điều chỉnh dự án đầu tư xây dựng công trình;
- Quyết định số 7595/QĐ-UBND ngày 18/10/2019 của UBND huyện Đông Anh về việc phê duyệt thiết kế bản vẽ thi công - dự toán xây dựng công trình.</t>
  </si>
  <si>
    <t>Xây dựng hạ tầng kỹ thuật khu đấu giá quyền sử dụng đất phía Đông thôn Nguyên Khê, huyện Đông Anh</t>
  </si>
  <si>
    <t xml:space="preserve">- Quyết định số 6211/QĐ-UBND ngày 10/9/2019 của UBND huyện Đông Anh về việc phê duyệt điều chỉnh dự án </t>
  </si>
  <si>
    <t>Cải tạo, nâng cấp đường giao thông từ ngã tư nguyên Khê nối với đường bệnh viện Đông Anh đi đền Sái tại ngã ba Kim, huyện Đông Anh</t>
  </si>
  <si>
    <t xml:space="preserve">  Nguyên Khê, Xuân Nộn</t>
  </si>
  <si>
    <t>- Quyết định số 5359/QĐ-UBND ngày 08/10/2018 của UBND thành phố Hà Nội về việc phê duyệt dự án</t>
  </si>
  <si>
    <t>Xây dựng hạ tầng hai bên và cải tạo đê cụt Tàm Xá huyện Đông Anh kết hợp làm đường giao thông</t>
  </si>
  <si>
    <t xml:space="preserve">  Tàm Xá</t>
  </si>
  <si>
    <t>- Quyết định số 4656/QĐ-UBND ngày 30/8/2018 về việc phê duyệt dự án 
- Quyết định số 334/UBND-QLĐT ngày 25/3/2019 về việc chấp thuận phạm vi, ranh giới khu đất</t>
  </si>
  <si>
    <t>Xây dựng trường mầm non Thư Lâm</t>
  </si>
  <si>
    <t>- Quyết định số 6019/QĐ-UBND ngày 31/10/2018 của UBND huyện Đông Anh về việc phê duyệt dự án;
- Quyết định số 8076/QĐ-UBND ngày 28/10/2019 của UBND huyện Đông Anh về việc phê duyệt thiết kế bản vẽ thi công - dự toán xây dựng công trình.</t>
  </si>
  <si>
    <t>Xây dựng Trạm y tế xã Thụy Lâm</t>
  </si>
  <si>
    <t>- Quyết định số 5977/QĐ-UBND ngày 31/10/2018 của UBND huyện Đông Anh về việc phê duyệt báo cáo KTKT</t>
  </si>
  <si>
    <t>Xây dựng hạ tầng kỹ thuật khu đấu giá quyền sử dụng đất phía Tây Bắc thôn Lễ Pháp xã Tiên Dương huyện Đông Anh</t>
  </si>
  <si>
    <t xml:space="preserve">  Tiên Dương</t>
  </si>
  <si>
    <t>- Quyết định số 4454/QĐ-UBND ngày 24/8/2018 của UBND huyện Đông Anh về việc phê duyệt dự án 
- Văn bản số 698/UBND-QLĐT ngày 07/6/2018 của UBND huyện Đông Anh về việc chấp thuận tổng mặt bằng tỷ lệ 1/500</t>
  </si>
  <si>
    <t>Xây dựng hạ tầng kỹ thuật khu đấu giá quyền sử dụng đất phía Đông Nam thôn Cổ Dương xã Tiên Dương huyện Đông Anh</t>
  </si>
  <si>
    <t>- Quyết định số 4453/QĐ-UBND ngày 24/8/2018 của UBND huyện Đông Anh về việc phê duyệt dự án  
- Văn bản số 699/UBND-QLĐT ngày 07/6/2018 của UBND huyện Đông Anh về việc chấp thuận tổng mặt bằng tỷ lệ 1/500</t>
  </si>
  <si>
    <t>'Xây dựng trường tiểu học Cổ Loa 2</t>
  </si>
  <si>
    <t>Uy Nỗ</t>
  </si>
  <si>
    <t>- Các Quyết định của UBND huyện Đông Anh: số 6013/QĐ-UBND ngày 31/10/2018 về việc phê duyệt dự án đầu tư xây dựng công trình; số 8082/QĐ-UBND ngày 28/10/2019 về việc phê duyệt điều chỉnh dự án, thiết kế BVTC-DT xây dựng công trình;</t>
  </si>
  <si>
    <t>Hoàn thiện tuyến đường phía Đông khu đô thị Uy Nỗ, huyện Đông Anh (đoạn từ Nhà tang lễ Đông Anh đến khu TĐC Bắc sông Thiếp)</t>
  </si>
  <si>
    <t xml:space="preserve">  Uy Nỗ</t>
  </si>
  <si>
    <t xml:space="preserve">- Quyết định số 5987/QĐ-UBND ngày 31/10/2018 của UBND huyện Đông Anh về việc phê duyệt dự án </t>
  </si>
  <si>
    <t>Xây dựng tuyến đường từ chợ trung tâm đến đường Phúc Lộc, xã Uy Nỗ, huyện Đông Anh</t>
  </si>
  <si>
    <t>Quyết định số 5989/QĐ-UBND ngày 31/10/2018 của UBND huyện Đông Anh về việc  phê duyệt báo cáo kinh tế kỹ thuật</t>
  </si>
  <si>
    <t>Xây dựng Nhà văn hóa huyện Đông Anh (Tên cũ: Xây dựng trung tâm văn hóa, TDTT huyện Đông Anh)</t>
  </si>
  <si>
    <t>- Quyết định số 2453/QĐ-UBND ngày 31/8/2012 về việc phê duyệt dự án đầu tư
- Quyết định số 5265/QĐ-UBND ngày 05/8/2019 về việc phê duyệt điều chỉnh dự án</t>
  </si>
  <si>
    <t>Xây dựng trung tâm văn hóa, thể dục thể thao xã Đông Hội, huyện Đông Anh</t>
  </si>
  <si>
    <t>Đông Hội, Mai Lâm</t>
  </si>
  <si>
    <t>- Văn bản số 70/HĐND-TT ngày 15/9/2017 của HĐND huyện Đông Anh về việc phê duyệt chủ trương đầu tư;
- Nghị quyết số 02/NQ-HĐND ngày 16/01/2019 của HĐND huyện Đông Anh về việc phê duyệt điều chỉnh chủ trương đầu tư một số dự án thuộc Kế hoạch đầu tư công trung hạn 5 năm 2016-2020 của Huyện Đông Anh;
- Nghị Quyết số 13/NQ-HĐND ngày 28/6/2019 của HĐND huyện Đông Anh về việc phê duyệt điều chỉnh chủ trương đầu tư một số dự án thuộc kế hoạch đầu tư công trung hạn 5 năm 2016-2020 của huyện Đông Anh;
- Quyết định số 8083/QĐ-UBND ngày 28/10/2019 của UBND huyện Đông Anh về viêc phê duyệt dự án đầu tư xây dựng công trình.</t>
  </si>
  <si>
    <t>Xây dựng HTKT khu đấu giá QSD đất X2 Kim Chung, huyện Đông Anh,</t>
  </si>
  <si>
    <t xml:space="preserve"> Kim Chung, Võng La, Đại Mạch</t>
  </si>
  <si>
    <t>- Văn bản số 41/HĐND-TT ngày 18/06/2018 của TT HĐND huyện Đông Anh về việc phê duyệt chủ trương đầu tư dự án;
- Quyết định số 3173/QĐ-UBND ngày 16/06/2014 của UBND thành phố Hà Nội về việc phê duyệt Quy hoạch chi tiết Khu đất để đấu giá QSD X2 Kim Chung, huyện Đông Anh- tỷ lệ 1/500;
- Quyết định số 6038/QĐ-UBND ngày 30/8/2019 về việc phê duyệt dự án đầu tư.
- Quyết định số 4667/QĐ-UBND ngày 04/8/2020 về việc phê duyệt thiết kế bản vẽ thi công</t>
  </si>
  <si>
    <t>Xây dựng hạ tầng kỹ thuật khu đất đấu giá quyền sử dụng đất B1 phía Nam thôn Trung Oai, xã Tiên Dương, huyện Đông Anh</t>
  </si>
  <si>
    <t xml:space="preserve">- Quyết định số 8219/QĐ-UBND ngày 30/10/2019 của UBND huyện Đông Anh về việc phê duyệt dự án </t>
  </si>
  <si>
    <t>Xây dựng HTKT khu đấu giá QSD đất A7, xã Uy Nỗ, huyện Đông Anh</t>
  </si>
  <si>
    <t xml:space="preserve">  Uy Nỗ </t>
  </si>
  <si>
    <t>- Văn bản số 69/HĐND-TT ngày 20/7/2018 của thường trực HĐND huyện Đông Anh về việc phê duyệt chủ trương đầu tư; Quyết định số 8251/QĐ-UBND  ngày 31/10/2019 về việc phê duyệt dự án</t>
  </si>
  <si>
    <t>Xây dựng hạ tầng kỹ thuật khu đất đấu giá quyền sử dụng đất phía Tây đường Đản Dị, xã Uy Nỗ, huyện Đông Anh</t>
  </si>
  <si>
    <t>- Văn bản số 96/HĐND-TT ngày 02/11/2017 của thường trực HĐND huyện Đông Anh về việc phê duyệt chủ trương đầu tư
- Quyết định số 3521/QĐ-UBND ngày 25/6/2019 về phê duyệt Quy hoạch chị tiết 1/500
- Quyết định số 8250/QĐ-UBND ngày 31/10/2019 về việc phê duyệt dự án</t>
  </si>
  <si>
    <t>Xây dựng hạ tầng kỹ thuật khu đất đấu giá quyền sử dụng đất phía Tây đường Cổ Loa, xã Uy Nỗ, huyện Đông Anh</t>
  </si>
  <si>
    <t>- Văn bản số 06/HĐND-TT ngày 18/01/2018 của thường trực HĐND huyện Đông Anh về việc phê duyệt chủ trương đầu tư
- Quyết định số 3520/QĐ-UBND ngày 25/6/2019 về phê duyệt Quy hoạch chi tiết 1/500
- Quyết định số 8249/QĐ-UBND ngày 31/10/2018 về việc phê duyệt dự án</t>
  </si>
  <si>
    <t>Xây dựng trường mầm non Ánh Dương, xã Tiên Dương</t>
  </si>
  <si>
    <t>- Văn bản số 1414/UBND-QLĐT ngày 02/10/2018 về việc Chấp thuận Quy hoạch tổng mặt bằng tỷ lệ 1/500 và phương án kiến trúc;
- Quyết định số 6014/QĐ-UBND ngày 31/10/2018 của UBND huyện Đông Anh về việc phê duyệt dự án 
- Quyết định số 1607/QĐ-UBND ngày 02/4/2019 của UBND huyện Đông Anh về việc phê duyệt điều chỉnh dự án đầu tư xây dựng công trình;
- Quyết định số 2447/QĐ-UBND ngày 08/5/2020 của UBND huyện Đông Anh về việc phê duyệt thiết kế bản vẽ thi công - dự toán xây dựng công trình.</t>
  </si>
  <si>
    <t>Xây dựng trung tâm mầm non xã Võng La</t>
  </si>
  <si>
    <t>Võng La</t>
  </si>
  <si>
    <t>- Văn bản số 218/QLĐT-QH ngày 19/6/2018 của Phòng QLĐT huyện Đông Anh về việc thỏa thuận địa điểm quy hoạch thực hiện dự án;
- Quyết định số 5986/QĐ-UBND ngày 31/10/2018 của UBND huyện Đông Anh về việc phê duyệt dự án;
- Quyết định số 7596/QĐ-UBND ngày 18/10/2019 của UBND huyện Đông Anh về việc phê duyệt điều chỉnh dự án, phê duyệt thiết kế BVTC - dự toán xây dựng công trình</t>
  </si>
  <si>
    <t>Xây dựng nhà học trường THCS Võng La, xã Võng La</t>
  </si>
  <si>
    <t>- Quyết định số 5846/QĐ-UBND ngày 26/10/2018 của UBND huyện Đông Anh về việc phê duyệt dự án
- Văn bản số 96/QLĐT-QH ngày 20/7/2016 của Phòng QLĐT huyện Đông Anh về việc thỏa thuận địa điểm quy hoạch mở rộng trường;
- Quyết định số 7266/QĐ-UBND ngày 02/10/2019 của UBND huyện Đông Anh về việc phê duyệt thiết kế BVTC - dự toán xây dựng công trình và điều chỉnh cơ cấu TMĐT.</t>
  </si>
  <si>
    <t>Xây dựng hạ tầng khu tái định cư Xuân Canh</t>
  </si>
  <si>
    <t>Ban quản lý dự án Hạ tầng tả ngạn</t>
  </si>
  <si>
    <t>Xuân Canh</t>
  </si>
  <si>
    <t>Quyết định số 1876/QĐ-UBND ngày 18/04/2019 của UBND huyện Đông Anh phê duyệt điều chỉnh dự án đầu tư xây dựng HTKT khu tái định cư Xuân Canh - huyện Đông Anh.</t>
  </si>
  <si>
    <t>Xây dựng tuyến đường gom và kè sông Đào Nguyên Khê đoạn từ cầu Đôi đến đường sắt Hà Nội - Lào Cai, huyện Đông Anh</t>
  </si>
  <si>
    <t xml:space="preserve">  Tiên Dương, thị trấn Đông Anh</t>
  </si>
  <si>
    <t>- Văn bản số 88/HĐND-TT ngày 05/09/2018 của TT HĐND huyện Đông Anh về phê duyệt chủ trương đầu tư dự án;
- Quyết định số 8225/QĐ-UBND ngày 30/10/2019 về phê duyệt dự án. 
- Quyết định số 5073/QĐ-UBND ngày 19/8/2020 phê duyệt điều chỉnh dự án, phê duyệt TKBVTC-DT</t>
  </si>
  <si>
    <t>Xây dựng HTKT khu đất X3 thôn Lương Nỗ xã Tiên Dương phục vụ đấu giá QSD đất</t>
  </si>
  <si>
    <t>Tiên Dương</t>
  </si>
  <si>
    <t>691/QĐ-UBND ngày 30/3/2016 về việc cho phép chuẩn bị đầu tư dự án.
QĐ số 4629/QĐ-UBND ngày 28/10/2016 về việc Phê duyệt BCKTKT công trình.
QĐ số 6695/QĐ-UBND ngày 28/11/2018 về việc Phê duyệt điều chỉnh BCKTKT.</t>
  </si>
  <si>
    <t>Xây dựng nhà văn hóa các tổ dân phố thị trấn Đông Anh</t>
  </si>
  <si>
    <t>Văn bản số 93/HĐND-TT ngày 12/9/2018 của HĐND huyện Đông Anh về việc phê duyệt chủ trương đầu tư dự án; Văn bản số 208/QLĐT-QH ngày 12/6/2018 của Phòng QLĐT huyện Đông Anh về việc cung cấp thông tin địa điểm quy hoạch khu đất để thực hiện dự án; Quyết định số 7599/QĐ-UBND ngày 18/10/2019 về việc phê duyệt dự án đầu tư</t>
  </si>
  <si>
    <t>Xây dựng hoàn thiện trường tiểu học Bắc Hồng</t>
  </si>
  <si>
    <t>- Nghị quyết số 12/NQ-HĐND ngày 28/6/2019 của HĐND huyện Đông Anh về việc phê duyệt chủ trương đầu tư một số dự án trên địa bàn huyện Đông Anh;
- Văn bản số 842/UBND-QLĐT ngày 14/4/2020 của UBND huyện Đông Anh về việc chấp thuận bản vẽ TMB tỷ lệ 1/500 và hồ sơ phương án kiến trúc.</t>
  </si>
  <si>
    <t>Xây dựng trường tiểu học Đại Mạch 2</t>
  </si>
  <si>
    <t xml:space="preserve">  Đại Mạch</t>
  </si>
  <si>
    <t>- Nghị quyết số 01/NQ-HĐND ngày 16/01/2019 của HĐND huyện Đông Anh về việc phê duyệt chủ trương đầu tư một số dự án thuộc kế hoạch đầu tư công trung hạn 5 năm 2016-2020 của UBND huyện Đông Anh
- Quyết định số 2836/QĐ-UBND ngày 04/6/2020 của UBND huyện Đông Anh về việc phê duyệt dự án đầu tư xây dựng</t>
  </si>
  <si>
    <t>Xây dựng hoàn thiện hạ tầng giao thông thoát nước xã Kim Chung_x000D_</t>
  </si>
  <si>
    <t>- Nghị quyết số 01/NQ-HĐND ngày 16/01/2019 của HĐND huyện Đông Anh về phê duyệt chủ trương đầu tư dự án thuộc kế hoạch đầu tư công trung hạn 5 năm 2016-2020 của huyện Đông Anh;
- Quyết định số 4666/QĐ-UBND ngày 04/8/2020 của UBND huyện Đông Anh về việc phê duyệt dự án đầu tư xây dựng</t>
  </si>
  <si>
    <t>Xây dựng trường tiểu học thôn Hậu Dưỡng</t>
  </si>
  <si>
    <t>- Văn bản số 49/HĐND-TT ngày 18/6/2018 của UBND huyện Đông Anh về việc phê duyệt chủ trương đầu tư dự án;
- Quyết định số 3989/QĐ-UBND ngày 15/7/2020 về việc phê duyệt dự án đầu tư xây dựng công trình</t>
  </si>
  <si>
    <t>Xây dựng tuyến đường kết nối từ đường Nam Hà đến trục kinh tế miền Đông, xã Liên Hà, huyện Đông Anh.</t>
  </si>
  <si>
    <t xml:space="preserve">  Liên Hà</t>
  </si>
  <si>
    <t>- Nghị quyết số 01/NQ-HĐND ngày 16/01/2019 của HĐND huyện Đông Anh về phê duyệt chủ trương đầu tư dự án thuộc kế hoạch đầu tư công trung hạn 5 năm 2016-2020 của huyện Đông Anh;
- Quyết định số 1507/QĐ-UBND ngày 18/3/2020 của UBND huyện Đông Anh về việc phê duyệt dự án đầu tư xây dựng.</t>
  </si>
  <si>
    <t>Xây dựng trường tiểu học Nam Hồng 2</t>
  </si>
  <si>
    <t xml:space="preserve">  Nam Hồng</t>
  </si>
  <si>
    <t>- Nghị quyết số 01/NQ-HĐND ngày 16/01/2019 của HĐND huyện Đông Anh về việc phê duyệt chủ trương đầu tư một số dự án thuộc kế hoạch đầu tư công trung hạn 5 năm 2016-2020 của UBND huyện Đông Anh
- Văn bản số 312/QLĐT-QH ngày 27/2/2018 của Phòng QLĐT huyện Đông Anh về việc thỏa thuận địa điểm và cung cấp thông tin quy hoạch khu đất để thực hiện dự án
- Quyết định số 2169/QĐ-UBND ngày 23/4/2020 về việc phê duyệt dự án đầu tư.</t>
  </si>
  <si>
    <t>Xây dựng trường mầm non Sơn Du, xã Nguyên Khê</t>
  </si>
  <si>
    <t>- Nghị quyết số 12/NQ-HĐND ngày 28/06/2019 của HĐND huyện Đông Anh về việc phê duyệt chủ trương đầu tư một số dự án trên địa bàn huyện Đông Anh.
- Văn bản số 2137/UBND-QLĐT ngày 08/9/2020 của UBND huyện Đông Anh về việc chấp thuận quy hoạch TMB tỷ lệ 1/500 và phương án kiến trúc.</t>
  </si>
  <si>
    <t>Xây dựng trường trung học cơ sở Tiên Dương</t>
  </si>
  <si>
    <t>- Quyết định số 4147/QĐ-UBND ngày 22/7/2020 của UBND huyện Đông Anh về việc phê duyệt dự án đầu tư xây dựng công trình;
- Quyết định số 4147/QĐ-UBND ngày 22/7/2020 của UBND huyện Đông Anh về việc phê duyệt dự án đầu tư xây dựng.</t>
  </si>
  <si>
    <t>Xây dựng trường tiểu học Tiên Dương 2</t>
  </si>
  <si>
    <t>- Quyết định số 4146/QĐ-UBND ngày 22/7/2020 của UBND huyện Đông Anh về việc phê duyệt dự án đầu tư xây dựng công trình;
- Quyết định số 4146/QĐ-UBND ngày 22/7/2020 của UBND huyện Đông Anh về việc phê duyệt dự án đầu tư xây dựng.</t>
  </si>
  <si>
    <t>Xây dựng trường mầm non Xuân Canh khu vực Vạn Lộc và Văn Thượng</t>
  </si>
  <si>
    <t>- Nghị Quyết số 05/NQ-HĐND ngày 08/5/2019 của HĐND huyện Đông Anh về việc phê duyệt chủ trương đầu tư một số dự án trên địa bàn huyện Đông Anh
- Văn bản số 2136/UBND-QLĐT ngày 08/9/2020 của UBND huyện Đông Anh về việc chấp thuận quy hoạch TMB tỷ lệ 1/500 và phương án kiến trúc.</t>
  </si>
  <si>
    <t>Xây dựng trường THCS chất lượng cao huyện Đông Anh</t>
  </si>
  <si>
    <t>- Văn bản số 47/HĐND-TT ngày 18/6/2018 về việc phê duyệt chủ trương đầu tư 
- Nghị quyết 06/NQ-HĐND ngày 08/5/2019 điều chỉnh chủ trương đầu tư một số dự án thuộc kế hoạch đầu tư công trung hạn 5 năm 2016-2020 của UBND huyện Đông Anh
- Quyết định số7840/QĐ-UBND ngày 22/10/2020 của UBND huyện Đông Anh về việc phê duyệt dự án đầu tư xây dựng.</t>
  </si>
  <si>
    <t>Xây dựng trường tiểu học chất lượng cao huyện Đông Anh</t>
  </si>
  <si>
    <t>- Văn bản 46/HĐND-TT ngày 18/6/2018 của HĐND huyện Đông Anh về việc phê duyệt chủ trương
- Nghị quyết 06/NQ-HĐND ngày 08/5/2019 điều chỉnh chủ trương đầu tư một số dự án thuộc kế hoạch đầu tư công trung hạn 5 năm 2016-2020 của UBND huyện Đông Anh (Phụ lục số 04)
- Văn bản số 156/QLĐT-QH của Phòng QLĐT huyện Đông Anh về thông tin địa điểm quy hoạch thực hiện dự án
- Quyết định số 7851/QĐ-UBND ngày 23/10/2019 của UBND huyện Đông Anh về việc phê duyệt dự án đầu tư xây dựng công trình</t>
  </si>
  <si>
    <t>Xây dựng khu cây xanh thể dục thể thao và khớp nối hạ tầng khu vực xóm hậu Uy Nỗ</t>
  </si>
  <si>
    <t>DTT</t>
  </si>
  <si>
    <t>- Nghị quyết số 12/NQ-HĐND ngày 28/06/2019 của HĐND huyện Đông Anh về phê duyệt chủ trương đầu tư một số dự án trên địa bàn huyện Đông Anh;
- Văn bản số 2033/UBND-QLĐT ngày 25/8/2020 của UBND huyện Đông Anh về việc chấp thuận quy hoạch TMB tỷ lệ 1/500 và phương án kiến trúc.</t>
  </si>
  <si>
    <t>Xây dựng tuyến đường từ QL3 đến hết cụm công nghiệp vừa và nhỏ Nguyên khê</t>
  </si>
  <si>
    <t>Thị trấn Đông Anh, Tiên Dương</t>
  </si>
  <si>
    <t>- Quyết định số 3729/QĐ-UBND ngày 11/7/2019 của UBND thành phố Hà Nội về việc phê duyệt chủ trương đầu tư
-Quyết định số 3253/QĐ-UBND ngày 22/7/2020 của UBND huyện Đông Anh về việc phê duyệt quy hoạch chi tiết tỷ lệ 1/500.</t>
  </si>
  <si>
    <t>Xây dựng trường tiểu học Uy Nỗ 2 (chất lượng cao)</t>
  </si>
  <si>
    <t>Thị trấn Đông Anh</t>
  </si>
  <si>
    <t>- Văn bản số 100/HĐND-TT ngày 08/11/2017 của HĐND huyện Đông Anh về việc phê duyệt chủ trương dự án
- Nghị quyết 06/NQ-HĐND ngày 08/5/2019 điều chỉnh chủ trương đầu tư một số dự án thuộc kế hoạch đầu tư công trung hạn 5 năm 2016-2020 của UBND huyện Đông Anh
- Quyết định số 7858/QĐ-UBND ngày 23/10/2019 của UBND huyện Đông Anh về việc phê duyệt dự án đầu tư.</t>
  </si>
  <si>
    <t>Xây dựng các tuyến đường xung quanh hồ cạnh trụ sở Bảo hiểm xã hội huyện Đông Anh</t>
  </si>
  <si>
    <t xml:space="preserve">Thị trấn Đông Anh, Uy Nỗ </t>
  </si>
  <si>
    <t>- Quyết định số 1431/QĐ-UBND ngày 20/3/2019 của UBND huyện Đông Anh về việc phê duyệt chủ trương đầu tư
- Quyết định số 8244/QĐ-UBND ngày 31/10/2019 về việc phê duyệt dự án đầu tư.</t>
  </si>
  <si>
    <t>Đầu tư các hạng mục hoàn thiện trường mầm non Hoa Lâm, xã Mai Lâm</t>
  </si>
  <si>
    <t xml:space="preserve">  Mai Lâm</t>
  </si>
  <si>
    <t>- Nghị quyết số 02/NQ-HĐND ngày 16/01/2019 của HĐND huyện Đông Anh về việc phê duyệt điều chỉnh chủ trương đầu tư dự án thuộc kế hoạch đầu tư công trung hạn 5 năm 2016-2020 của huyện Đông Anh;
- Quyết định số 4788/QĐ-UBND ngày 10/8/2020 của UBND huyện Đông Anh về việc phê duyệt dự án đầu tư xây dựng công trình;</t>
  </si>
  <si>
    <t>Dự án: Xây dựng HTKT khu đất X1 xã Đông Hội và xã Mai Lâm huyện Đông Anh để trả nợ đất dịch vụ cho các hộ dân theo chính sách GPMB</t>
  </si>
  <si>
    <t>Văn bản số 80/HĐND-TT ngày 24/8/2018 của Thường trực Hội đồng nhân dân huyện Đông Anh
QĐ số 5967/QĐ-UBND ngày 30/10/2018 về việc phê duyệt dự án đầu tư xây dựng công trình
QĐ số 6858b/QĐ-UBND ngày 20/9/2019 về việc phê duyệt Thiết kế bản vẽ thi công- dự toán công trình</t>
  </si>
  <si>
    <t>Xây dựng hạ tầng kỹ thuật để phục vụ đấu giá quyền sử dụng đất xen kẹt tại khu đất X2 tại thôn Phù Liễn; X3 tại thôn Quan Âm xã Bắc Hồng; X1 thôn Lê Xá, X2 thôn Lê Xá, X2 thôn Thái Bình xã Mai Lâm; (điểm X3) tại thôn Đầm, xã Vân Nội; thôn Đường Yên, xã Xuân Nộn (điểm X4); thôn Đường Yên, xã Xuân Nộn (điểm X5); thôn Đình Trung, xã Xuân Nộn (điểm X7); thôn Xuân Nộn, xã Xuân Nộn (điểm X8); thôn Lương Quy, xã Xuân Nộn (điểm X3); điểm X2, thôn Mai Châu</t>
  </si>
  <si>
    <t>Bắc Hồng; Mai Lâm; Vân Nội; Nam Hồng; Nguyên Khê; Xuân Nộn</t>
  </si>
  <si>
    <t>QĐ số 4843/QĐ-UBND ngày 10/09/2018 phê duyệt chủ trương đầu tư; Văn bản số 04/QLĐT-QH ngày 12/01/2015 của phòng QLĐT huyện Đông Anh về việc thỏa thuận địa điểm quy hoạch; QĐ 6125b/QĐ-UBND ngày 05/09/2019 của UBND huyện Đông Anh về việc phê duyệt điều chỉnh chủ trương đầu tư dự án; Văn bản số 150/QLĐT ngày 23/6/2017 của Phòng Quản lý đô thị huyện Đông Anh về việc Thỏa thuận địa điểm quy hoạch khu đất để xây dựng HTKT, tổ chức đấu giá quyền sử dụng đất; QĐ 6126b/QĐ-UBND ngày 05/09/2019 của UBND huyện Đông Anh về việc phê duyệt điều chỉnh chủ trương đầu tư dự án; Văn bản số 108/QLĐT-QH ngày 12/4/2018 của phòng QLĐT huyện Đông Anh về việc thỏa thuận địa điểm quy hoạch; Văn bản số 107/UBND-QLĐT ngày 11/4/2018 của UBND huyện Đông Anh; Văn bản số 322/QLĐT-QH ngày 28/11/2017 của Phòng QLĐT huyện Đông Anh; Văn bản số 65/QLĐT-QH ngày 08/07/2015 của phòng QLĐT huyện Đông Anh; Văn bản số 381/QLĐT-QH ngày 22/8/2018 của phòng Quản lý Đô thị huyện Đông Anh về thông tin địa điểm quy hoạch các khu đất  để lập dự án đấu giá QSD đất tại xã Dục Tú huyện Đông Anh, Hà Nội; QĐ số 4842/QĐ-UBND ngày 10/09/2018 phê duyệt chủ trương đầu tư (X2 thôn Thái Bình)</t>
  </si>
  <si>
    <t>Xây dựng hạ tầng kỹ thuật khu đất phục vụ đấu giá quyền sử dụng đất xen kẹt tại xã Nguyên Khê, Vân Nội, Thụy Lâm; Xuân Canh</t>
  </si>
  <si>
    <t>Nguyên Khê; Vân Nội; Thụy Lâm; Xuân Canh</t>
  </si>
  <si>
    <t>1. Phê duyệt chủ trương đầu tư: Quyết định số 1053/QĐ-UBND ngày 09/02/2018 của UBND huyện Đông Anh; 2. Phê duyệt chủ trương đầu tư: Quyết định số 1054/QĐ-UBND ngày 09/02/2018 của UBND huyện Đông Anh; 3. Phê duyệt chủ trương đầu tư: Quyết định số 1055/QĐ-UBND ngày 09/02/2018 của UBND huyện Đông Anh; 4. Phê duyệt chủ trương đầu tư: Quyết định số 1056/QĐ-UBND ngày 09/02/2018 của UBND huyện Đông Anh; 5. Phê duyệt chủ trương đầu tư: Quyết định số 1057/QĐ-UBND ngày 09/02/2018 của UBND huyện Đông Anh; 6. Phê duyệt chủ trương đầu tư: Quyết định số 951/QĐ-UBND ngày 10/4/2013 của UBND huyện Đông Anh; 7. Phê duyệt chủ trương đầu tư: Quyết định số 9342/QĐ-UBND ngày 09/02/2018 của UBND huyện Đông Anh; 8. Phê duyệt chủ trương đầu tư: Quyết định số 9341/QĐ-UBND ngày 09/02/2018 của UBND huyện Đông Anh; 9. Phê duyệt chủ trương đầu tư: Quyết định số 9340/QĐ-UBND ngày 09/02/2018 của UBND huyện Đông Anh; 10.Phê duyệt chủ trương đầu tư: Quyết định số 9339/QĐ-UBND ngày 09/02/2018 của UBND huyện Đông Anh; 11. Phê duyệt chủ trương đầu tư: Quyết định số 9338/QĐ-UBND ngày 09/02/2018 của UBND huyện Đông Anh; 12. Phê duyệt chủ trương đầu tư: Quyết định số 9337/QĐ-UBND ngày 09/02/2018 của UBND huyện Đông Anh; 12. Quyết định số 4847/QĐ-UBND ngày 15/11/2016 của UBND huyện Đông Anh phê duyệt dự án đầu tư: Xây dựng hạ tầng kỹ thuật khu đấu giá đất kẹt X 10 tại thôn Xuân Canh, xã Xuân Canh; 13. Quyết định số 4848/QĐ-UBND ngày 15/11/2016 của UBND huyện Đông Anh phê duyệt dự án đầu tư: Xây dựng hạ tầng kỹ thuật khu đấu giá đất kẹt X11 tại thôn Xuân Trạch, xã Xuân Canh</t>
  </si>
  <si>
    <t>Xây dựng cơ sở HTKT phục vụ
 đấu giá QSDĐ nhỏ lẻ xen kẹt tại 32 khu đất tại các xã</t>
  </si>
  <si>
    <t>Các xã: Uy Nỗ, Việt Hùng, Xuân Canh, Dục Tú, Vân Nội, Tiên Dương, Đại Mạch, Võng La, Mai Lâm, Tàm Xá, Liên Hà, Kim Chung, Đông Hội, Hải Bối, Xuân Nộn</t>
  </si>
  <si>
    <t>Theo các Quyết định phê duyệt chủ trường đầu tư của UBND huyện gồm: 5240/QĐ ngày 31/12/2015 điểm X8 thôn Kính Nỗ, xã Uy Nỗ; 7549/QĐ-UBND ngày 27/6/2017 tại X1 thôn Trung, xã Việt Hùng; 4847/QĐ-UBND ngày 15/11/2016 và 4848/QĐ-UBND ngày 15/11/2016 điểm X10 thôn Xuân Canh, X11 thôn Xuân Trạch, xã Xuân Canh; 7023/QĐ-UBND ngày 15/6/2017 điểm X1 thôn Dục Tú 1 , xã Dục Tú; 687/QĐ-UBND ngày 30/3/2016  X7 thôn Lễ Pháp, xã Tiên Dương; 268/UBND ngày 18/01/2007 của UBND Thành phố và 481/QĐ-UBND ngày 10/03/2015tại khu Hồ Đền và điểm X2 thôn Mạch Lũng, xã Đại Mạch; 7508/QĐ-UBND ngày 31/12/2015 của UBND Thành phố tại thôn Sáp Mai ; 2116/QĐ-UBND ngày 26/7/2015 và 2116/QĐ-UBND ngày 26/7/2015 tại điểm X1, X2 thôn Đông, xã Tàm Xá; 094/QĐ-UBND ngày 14/5/2012 tại điểm X3 và 8622/QĐ-UBND ngày 21/8/2017tại điểm X4; Quyết định 1731b, 1732b/QĐ-UBND ngày 10/8/2015 tại điểm X4, X5 thôn Du Nội, X6 thôn Mai Hiên; 3356/QĐ-UBND ngày 19/10/2015 tại thôn Phúc Hậu 2, xã Dục Tú; 3357/QĐ-UBND ngày 19/10/2015 tại thôn Phúc Hậu 1, xã Dục Tú, 3358/QĐ-UBND ngày 19/10/2015 tại thôn Đình Tràng, xã Dục Tú; 4853/QĐ-UBND ngày 15/11/2016, 4849/QĐ-UBND ngày 15/11/2016, 4851/QĐ-UBND ngày 15/11/2016, 4850/QĐ-UBND ngày 15/11/2016, 4852/QĐ-UBND ngày 15/11/2016 của UBND huyện Đông Anh tại X1 thôn Lỗ Khê; X2 và X8 thôn Hà Phong; X6 thôn Lỗ Khê; X7 thôn Hà Hương, xã Liên Hà; 4825/QĐ-UBND ngày 17/04/2017 tại điểm X1 thôn Hội phụ, xã Đông Hội; 5538/QĐ-UBND ngày 11/05/2017 tại điểm X2 thôn Lương Quy, xã Xuân Nộn; 3339/QĐ-UBND ngày 24/10/2012 tại điểm đấu giá đất kẹt Đồng Săng Đồng Sậy, xã Hải Bối.</t>
  </si>
  <si>
    <t>Xây dựng khu cây xanh thể dục thể thao huyện Đông Anh (tên cũ: Xây dựng trung tâm thể dục thể thao huyện Đông Anh)</t>
  </si>
  <si>
    <t xml:space="preserve"> - Văn bản số 92/HĐND-TT ngày 11/9/2018 của HĐND huyện Đông Anh về việc phê duyệt chủ trương đầu tư dự án 
- Nghị quyêt số 06/NQ-HĐND ngày 8/5/2019 của HĐND huyện Đông Anh về việc phê duyệt điều chỉnh chủ trương đầu tư một số dự án thuộc kế hoạch đầu tư công trung hạn 5 năm 2016-2020 của huyện Đông Anh
- Quyết định 8873/QĐ-UBND ngày 20/11/2019 của UBND huyện Đông Anh về việc phê duyệt dự án đầu tư xây dựng</t>
  </si>
  <si>
    <t>Xây dựng HTKT tại khu đất X1 thôn Đìa, xã Nam Hồng, huyện Đông Anh, thành phố Hà Nội để đấu giá quyền sử dụng đất nhằm tạo nguồn vốn đầu tư xây dựng nông thôn mới</t>
  </si>
  <si>
    <t>Nam Hồng</t>
  </si>
  <si>
    <t>Quyết định số 4842/QĐ-UBND ngày 10/9/2018  của UBND huyện Đông Anh về việc phê duyệt chủ trương đầu tư dự án
QĐ số 8203/QĐ-UBND ngày 30/10/2019 về việc Phê duyệt BCKTKT đầu tư xây dựng công trình.</t>
  </si>
  <si>
    <t>Dự án Xây dựng trường Cao đẳng nghề Công nghiệp</t>
  </si>
  <si>
    <t>Ban QLDA ĐTXD CTDD và CN Thành phố Hà Nội</t>
  </si>
  <si>
    <t>Nguyên Khê</t>
  </si>
  <si>
    <t>VB số 5018/VP-QHXDGT ngày 16/9/2013 của UBND TP về địa điểm quy hoạch di chuyển dự án; Vb số 3129/QHKT P3 ngay 26/9/2013 của Sở QHKT về quy hoạch chi tiết 1/500 của dự án.</t>
  </si>
  <si>
    <t xml:space="preserve">Xây dựng HT khu đất xen kẹt X1 Thôn Thọ Đa xã Kim Nỗ phục vụ đấu giá QSD đất </t>
  </si>
  <si>
    <t>UBND xã Kim Nỗ</t>
  </si>
  <si>
    <t>Kim Nỗ</t>
  </si>
  <si>
    <t>Quyết định số 8693/QĐ-UBND ngày 12/11/2019  của UBND huyện Đông Anh về việc phê duyệt điều chỉnh chủ trương đầu tư dự án
QĐ số 285/QĐ-UBND ngày 22/01/2014 về việc Phê duyệt BCKTKT đầu tư xây dựng công trình.</t>
  </si>
  <si>
    <t>Xây dựng HTKT khu đấu giá QSD đất X1 xã Uy Nỗ, huyện Đông Anh</t>
  </si>
  <si>
    <t xml:space="preserve">  Uy Nỗ, Thị trấn Đông Anh</t>
  </si>
  <si>
    <t>- Quyết định số 5990/QĐ-UBND ngày 31/10/2018 của UBND huyện Đông Anh về việc phê duyệt báo cáo kinh tế kỹ thuật;
- Quyết định số 9296/QĐ-UBND ngày 27/11/2019 của UBND huyện Đông Anh về việc phê duyệt điều chỉnh báo cáo kinh tế kỹ thuật.</t>
  </si>
  <si>
    <t>UBND xã Tiên Dương</t>
  </si>
  <si>
    <t>UBND huyện Đông Anh</t>
  </si>
  <si>
    <t>Trung tâm PTQĐ huyện Đông Anh; UBND các xã</t>
  </si>
  <si>
    <t>UBND xã Nguyên Khê, Vân Nội; Thụy Lâm; Xuân Canh, TT PTQĐ</t>
  </si>
  <si>
    <t>UBND 
các xã</t>
  </si>
  <si>
    <t>Thành phố thông minh</t>
  </si>
  <si>
    <t>Các nhà đầu tư: Sumimoto Công ty cổ phần tập đoàn BRG, Công ty TNHH moto NA Việt Nam, công ty TNHH đầu tư bất động sản Phú Cường, công ty cổ phần dịch vụ và kinh doanh bất động sản Hà Nội</t>
  </si>
  <si>
    <t>Hải Bối, Vĩnh Ngọc, Kim Nỗ</t>
  </si>
  <si>
    <t>Quyết định chủ trương đầu tư số 3003/QĐ-UBND ngày 16/6/2018 của UBND thành phố Hà Nội.
Quyết định số 990/QĐ-UBND ngày 01/3/2019 về việc giao nhiệm vụ cho UBND huyện Đông Anh thực hiện công tác bồi thường hỗ trợ dự án.</t>
  </si>
  <si>
    <t>Xây dựng Nhà mảy xử lý tái chế chất thải rắn xây dựng bằng công nghệ cao tại xã Dục Tú</t>
  </si>
  <si>
    <t>Công-ty TNHH Bê tông đúc săn và cơ khí Bình Dương</t>
  </si>
  <si>
    <t>Thông báo 1033/TB-UBND ngày 01/9/2017 của UBND Thành phố Hà Nội kết luận Chủ tịch UBND Thành phố tại cuộc họp xem xét đề xuất Dự án</t>
  </si>
  <si>
    <t>Dự án GPMB xây dựng đường dây 500/200 kV Hiệp Hòa-Đông Anh-Bắc Ninh 2</t>
  </si>
  <si>
    <t>BQL các công trình điện Miền Bắc-CN tổng công ty truyền tải điện quốc gia</t>
  </si>
  <si>
    <t>Thụy Lâm; Dục Tú; Liên Hà; Vân Hà</t>
  </si>
  <si>
    <t>Văn bản số 4804/BCT-TCNL ngày 03/6/2014 của Bộ Công thương và QĐ số 897/QĐ-TTg ngày 16/6/2014 của Thủ tướng Chính phủ
QĐ 637/QĐ-EVN ngày 26/9/2014 của Tập đoàn điện lực Việt Nam về việc phê duyệt dự án đầu tư.</t>
  </si>
  <si>
    <t>Dự án GPMB xây dựng Tổ hợp y tế - Chăm sóc sức khỏe công nghệ cao tại Hà Nội</t>
  </si>
  <si>
    <t>Công ty cổ phần phát triển y tế quốc tế TH</t>
  </si>
  <si>
    <t>QĐ số 3848/QĐ-UBND ngày 24/6/2017 của UBND thành phố Hà Nội về phê duyệt chủ trương đầu tư
QĐ số 6230/QĐ-UBND ngày 14/11/2018 về việc giao nhiệm vụ cho UBND huyện Đông Anh</t>
  </si>
  <si>
    <t>Dự án GPMB Công viên văn hóa Kim Quy</t>
  </si>
  <si>
    <t>Công ty CP Mặt trời</t>
  </si>
  <si>
    <t>Tiên Dương, Vĩnh Ngọc</t>
  </si>
  <si>
    <t>Văn bản số 3757/UBND-KH&amp;ĐT chấp thuận nghiên cứu dự án của UBND thành phố hà Nội
QĐ 4534/QĐ-UBND ngày 22/8/2016 của UBND TP HN v/v giao nhiệm vụ cho UBND huyện Đông Anh làm chủ đầu tư thực hiện công tác GPMB.</t>
  </si>
  <si>
    <t>Cụm công nghiệp làng nghề Thiết Bình, xã Vân Hà</t>
  </si>
  <si>
    <t>Công ty CP đầu tư xây dựng phát triển Việt Nam</t>
  </si>
  <si>
    <t xml:space="preserve"> Quyết định số 2951/QĐ- UBND ngày 15/6/2018 của UBND thành phố Hà Nội về việc thành lập Cụm công nghiệp Thiết Bình, huyện Đông Anh, thành phố Hà Nội;
 Nghị Quyết số 6405/QĐ- UBND ngày 13/9/2019 của UBND huyện Đông Anh về việc phê duyệt Quy hoạch chi tiết xây dựng tỷ lệ 1/500 Cụm công nghiệp Thiết Bình; 
</t>
  </si>
  <si>
    <t>Cải tạo, nâng cấp khả năng tải đường dây 110kV 181 Đông Anh</t>
  </si>
  <si>
    <t>Ban QLDA lưới điện Hà Nội - Tổng công ty điện lực TP Hà Nội</t>
  </si>
  <si>
    <t>VB 52/UBND-QLĐT ngày 21/1/2016 của UBND huyện Đông Anh thống nhất phương án tuyến</t>
  </si>
  <si>
    <t>Dự án: Xây dựng bãi đỗ xe và dịch vụ khu du lịch đền Sái, huyện Đông Anh</t>
  </si>
  <si>
    <t>Công ty TNHH đầu tư thương mại và xây dựng Thanh Bình</t>
  </si>
  <si>
    <t>Thụy Lâm, huyện Đông Anh</t>
  </si>
  <si>
    <t>Giấy chứng nhận đầu tư số 01121001736 ngày 18/9/2014 của UBND thành phố Hà Nội.
`- QĐ số 3096/QĐ-UBND ngày 03/8/2007 của UBND TP HN phê duyệt danh mục dự án tổ chức đấu thầu lựa chọn nhà dầu tư có sử dụng đất.
`- QĐ 3834/QĐ-UBND ngày 12/10/2011 của UBND TP HN v/v phê duyệt kết quả đấu thầu lựa chọn nhà đầu tư.</t>
  </si>
  <si>
    <t>Mở rộng Trạm biến áp 220KV Vân Trì</t>
  </si>
  <si>
    <t>Ban QLDA các công trình điện Miền Bắc</t>
  </si>
  <si>
    <t>Công văn số 2346/UBND-ĐT ngày 23/5/2018 của UBND Thành phố chấp thuận điều chỉnh cục bộ và băn bản số 2607/QHKT-HTKT ngày 08/5/2018 của Sở Quy hoạch Kiến Trúc</t>
  </si>
  <si>
    <t>Dự án xây dựng nhà ờ cho người có thu nhập thấp tại ô đất CT3, CT4, khu đô thị mới Kim Chung; Dự án xây dựng nhà ở công nhân, thôn Hậu Dưỡng</t>
  </si>
  <si>
    <t>LD: Tổng Cay đầu tư và phát triển nhà Hà Nội -Tổng Cay Viglacera - CTCP</t>
  </si>
  <si>
    <t>- Công văn số 9794/UBND XD ngày 10/11/2011 của UBND TP Hà Nội chấp thuận đầu tư xây dựng nhà ở cho người có thu nhập thấp tại ô đất CT3,CT4; Công văn số 3135/UBND XD ngày 27/4/2012 của UBND TP Hà Nội chấp thuận dự án dây dựng nhà ở công nhân tại ô đất ký hiệu CT5;
- QĐ số 7407/QĐ-UBDN ngày 25/10/2017 UBND TP Hà Nội V/v điều chỉnh chủ chương đầu tư dự án</t>
  </si>
  <si>
    <t>Cụm công nghiệp Liên Hà 2, xã Liên Hà</t>
  </si>
  <si>
    <t>Công ty CP phát triển đầu tư xây dựng Việt Nam</t>
  </si>
  <si>
    <t>QĐ số 5836/QĐ-UBND ngày 21/10/2019 của UBND TP Hà Nội V/v thành lập Cụm công nghiệp Liên Hà 2</t>
  </si>
  <si>
    <t>Xây dựng cây xanh sinh thái và hành lang tuyến điện ký hiệu VI-G CL2</t>
  </si>
  <si>
    <t>Công ty CP thiết kế xây dựng và vận tải Đông Hà Nội</t>
  </si>
  <si>
    <t>QĐ phê duyệt điều chỉnh chủ trương đầu tư: 1002/QĐ-UBND ngày 01/3/2019 của UBND Thành phố Hà Nội</t>
  </si>
  <si>
    <t>Xây dựng cây xanh sinh thái và hành lang tuyến điện ký hiệu III-C CL1</t>
  </si>
  <si>
    <t>QĐ phê duyệt điều chỉnh chủ trương đầu tư: 1003/QĐ-UBND ngày 01/3/2019 của UBND Thành phố Hà Nội</t>
  </si>
  <si>
    <t>Xây dựng bãi đỗ xe tập trung ký hiệu VI-G DX</t>
  </si>
  <si>
    <t>QĐ phê duyệt điều chỉnh chủ trương đầu tư số 1002/QĐ-UBND, 1003/QĐ-UBND ngày 01/3/2019 của UBND Thành phổ Hà Nội</t>
  </si>
  <si>
    <t>Bệnh viện đa khoa Medlatec Hà Nội</t>
  </si>
  <si>
    <t>Công ty TNHH công nghệ và xét nghiệm Y học</t>
  </si>
  <si>
    <t>Văn bản số 381/QHKT-TMB-P2-HTKT ngày 21/01/2019 của Sở Quy hoạch - Kiến trúc v/v chấp thuận bản vẽ Quy hoạch tổng mặt băng tỷ lệ 1/500; Văn bản số 409/UBND-TCKH ngày 08/4/2019 của UBND huyện Đông Anh về việc thẩm định chủ trương đầu tư</t>
  </si>
  <si>
    <t>Cụm công nghiệp Thụy Lâm, xã Thụy Lâm</t>
  </si>
  <si>
    <t>Công ty TNHH Tập Đoàn xây dựng Thanh Bình</t>
  </si>
  <si>
    <t>Thụy Lâm</t>
  </si>
  <si>
    <t>5838/QĐ-UBND ngày 21/10/2019 của UBND TPHN thành lập cụm công nghiệp Thụy Lâm, huyện Đông Anh
3140/QĐ-UBND ngày 17/6/2020 của UBND huyện Đông Anh v/v phê duyệt quy hoạch chi tiết xây dựng tỷ lệ 1/500</t>
  </si>
  <si>
    <t>Xây dựng trung tâm nguyên phụ liệu dệt may da dầy tại xã Kim Chung</t>
  </si>
  <si>
    <t>Liên doanh tập đoàn Dệt may Việt Nam và công ty cổ phần phát triển đầu tư xây dựng Việt Nam</t>
  </si>
  <si>
    <t>Quyết định số 8824/QĐ-UBND ngày 21 tháng 12 năm 2017 của UBND thành phố quyết định điều chinh chủ trương đầu tư và văn bản số 463/STNMT-CCQLĐĐ ngày 17 tháng 1 năm 2018 của sở Tài nguyên và Môi trường Hà Nội</t>
  </si>
  <si>
    <t>Của hàng kinh doanh xăng dầu Kim Chung</t>
  </si>
  <si>
    <t>Công ty xăng dầu khu vực I - Công ty TNHH MTV</t>
  </si>
  <si>
    <t>QĐ chù chương đầu tư số 6237/QĐ-UBND ngày 23/11/2015 của UBND Thành phố Hà Nội Chấp thuận cho Công ty xăng dầu khu vực I-Công ty TNHH MTV thực hiện dự án đầu tư</t>
  </si>
  <si>
    <t>Dự án GPMB xây dựng cụm công nghiệp vừa và nhỏ Nguyên Khê (PA2) (Đầu tư xây dựng hạ tầng kỹ thuật và quản lý cụm công nghiệp vừa và nhỏ tại xã Nguyên Khê, huyện Đông Anh, thành phố Hà Nội)</t>
  </si>
  <si>
    <t>Liên danh công ty Đông Thành Hà Nội và Cty CP phát triển và đầu tư xây dựng Việt Nam</t>
  </si>
  <si>
    <t>Tiên Dương, Nguyên Khê, Thị trấn Đông Anh</t>
  </si>
  <si>
    <t xml:space="preserve">QĐ số 208/2006/QĐ-UBND ngày 28/11/2006 của UBND thành phố Hà Nội về việc phê duyệt quy hoạch chi tiết 1/500
Thông báo số 95/TB-UBND ngày 23/3/2010 của UBND huyện Đông Anh
Giấy chứng nhận đầu tư số 01121000391 ngày 26/02/2010
Quyết định điều chỉnh chủ trương đầu tư số 1213/QĐ-UBND ngày 15/3/2019
Biên bản bàn giao mốc </t>
  </si>
  <si>
    <t>Công trình phụ trợ Minh Tâm</t>
  </si>
  <si>
    <t>Công ty TNHH thương mại Minh Tâm</t>
  </si>
  <si>
    <t>- Quyết định sổ 2726/UBDN-ĐT ngày 13 tháng 5 năm 2016 của UBND thành phổ về việc đề nghị chủ trương dự án đầu tư;
- VB số 6532/STNMT-CCQLDD ngày 10/8/2018 của STNMT TP Hà Nội hướng dẫn xác định ranh giới khu đất thực hiện dự án</t>
  </si>
  <si>
    <t>Xây dựng đường dây 110kV mạch kép và cải tạo trạm 110kV E1.17 Bắc Thăng Long để nâng cao độ tin cậy cung cấp điện</t>
  </si>
  <si>
    <t>Ban quản lý dự án lưới điện</t>
  </si>
  <si>
    <t>VB số 2558/EVN-HANOI PMB-GPMB ngày 15/9/2021 của Ban QLDA lưới điện Hà Nội</t>
  </si>
  <si>
    <t>Xây dựng bến xe khách Đông Anh</t>
  </si>
  <si>
    <t>Công ty CP Tư vấn Xây dựng và thương mại Hoàng Hà</t>
  </si>
  <si>
    <t>Quyết định chủ trương đầu tư số 3833/QĐ-UBND ngày 24/06/2017 của UBND thành phố Hà Nội; Quyết định phê duyệt NV quy hoạch chi tiết 1/500 số 1468/QĐ-UBND ngày 26/03/2018 của UBND thành phố Hà Nội</t>
  </si>
  <si>
    <t>Xây dựng chợ nguyên liệu gỗ xã Vân Hà, huyện Đông Anh</t>
  </si>
  <si>
    <t>QĐ số 42/QĐ-UBND ngày 11/01/2016 của UBND huyện Đông Anh v/v phê duyệt kết quả đấu thầu lựa chọn nhà đầu tư có sử dụng đất, Văn bản số 349/UBND-QLĐT ngày 20/5/2015 của UBND huyện Đông Anh về việc chấp thuận quy hoạch tổng thể mặt bằng tỷ lệ 1/500 dự án: Xây dựng chợ nguyên liệu gỗ xã Vân Hà, huyện Đông Anh.</t>
  </si>
  <si>
    <t>Thí điểm Khu nhà ở Xã hội tập trung tại xã Tiên Dương</t>
  </si>
  <si>
    <t>Liên danh: Tổng Cty Viglacera &amp; Cty CP đầu tư và phát triển hạ tầng Hoàng Thành</t>
  </si>
  <si>
    <t>QĐ số 2141/QĐ-UBND ngày 07/5/2018 của UBND Thành phố v/v phê duyệt QHCT tỷ lệ 1/500</t>
  </si>
  <si>
    <t>Trường tiểu học thôn Đại Độ, xã Võng La, huyện Đông Anh</t>
  </si>
  <si>
    <t>- Văn bản số 48/HĐND-TT ngày 18/6/2018 của HĐND huyện Đông Anh về việc phê duyệt chủ trương đầu tư dự án; 
- Quyết định số 11048/QĐ-UBND ngày 30/12/2019 của UBND huyện Đông Anh về việc phê duyệt dự án đầu tư xây dựng công trình</t>
  </si>
  <si>
    <t>Xây dựng HTKT khu đất đấu giá QSD đất xen kẹt điểm X10 thôn Xuân Canh, xã Xuân Canh</t>
  </si>
  <si>
    <t>4847/QĐ-UBND ngày 15/11/2016 phê duyệt chủ trương đầu tư;
7675/QĐ-UBND ngày 03/7/2017 PD dự toán chuẩn bị đầu tư
QĐ số 6045/QĐ-UBND ngày 31/10/2018 về việc Phê duyệt Báo cáo kinh tế kỹ thuật đầu tư xây dựng công trình.</t>
  </si>
  <si>
    <t>Xây dựng HTKT khu đất đấu giá QSD đất xen kẹt điểm X11 thôn Xuân Trạch, xã Xuân Canh</t>
  </si>
  <si>
    <t>4848/QĐ-UBND ngày 15/11/2016 phê duyệt chủ trương đầu tư
7676/QĐ-UBND ngày 03/7/2017 PD dự toán chuẩn bị đầu tư
QĐ số 6046/QĐ-UBND ngày 31/10/2018 về việc Phê duyệt BCKTKT xây dựng công trình</t>
  </si>
  <si>
    <t>Xây dựng trường THCS tại thôn Hậu Dưỡng, xã Kim Chung</t>
  </si>
  <si>
    <t>- Nghị Quyết số 06/NQ-HĐND ngày 08/05/2019 của HĐND huyện Đông Anh về việc phê duyệt điều chỉnh chủ trương đầu tư một số dự án thuộc kế hoạch đầu tư công trung hạn 5 năm 2016-2020 của huyện Đông Anh.
- Quyết định số 3831/QĐ-UBND ngày 08/7/2020 của UBND huyện Đông Anh về việc phê duyệt dự án đầu tư xây dựng công trình</t>
  </si>
  <si>
    <t>Nâng cấp năng lực truyền tải đường dây 110kV Bắc Ninh - Đông Anh và nhánh rẽ Tiên Sơn</t>
  </si>
  <si>
    <t>Công ty Điện lực Bắc Ninh - Tổng công ty điện lực Miền Bắc</t>
  </si>
  <si>
    <t>Quyết định số 3116/EVNNPC ngày 04/10/2016 của Tổng công ty điện lực Miền Bắc về việc phê duyệt điều chỉnh bổ sung BCNCKT đầu tư xây dựng dự án và Văn bản số 5606/EVNNPC-KH ngày 21/12/2018 của Tổng công ty Điện lực miền Bắc về việc chuyển giao các dự án ĐTXD của Công ty lưới điện cao thế Miền Bắc về các đơn vị</t>
  </si>
  <si>
    <t>Cải tạo đường dây 110kV 176 Đông anh - Võ Cường - Yên Phong</t>
  </si>
  <si>
    <t>Liên Hà, Vân Hà</t>
  </si>
  <si>
    <t>Quyết định số 2312/EVNNPC ngày 29/07/2014 của Tổng công ty điện lực Miền Bắc về việc phê duyệt đầu tư xây dựng công trình Cải tạo đường dây 110kV 176 Đông anh - Võ Cường - Yên Phong và Văn bản số 5606/EVNNPC-KH ngày 21/12/2018 của Tổng công ty Điện lực miền Bắc về việc chuyển giao các dự án ĐTXD của Công ty lưới điện cao thế Miền Bắc về các đơn vị</t>
  </si>
  <si>
    <t>Cửa hàng xăng dầu Đại Mạch</t>
  </si>
  <si>
    <t>Công ty CPXD và KD xăng dầu Minh Đạt</t>
  </si>
  <si>
    <t>Đại Mạch</t>
  </si>
  <si>
    <t>QĐ phê duyệt chủ trương đầu tư số 3770/QĐ-UBND ngày 22/6/2017 và QĐ số 536/QĐ-UBND ngày 03/02/2020 của UBND Thành phố</t>
  </si>
  <si>
    <t>Trung tâm hội chợ triển lãm quốc gia</t>
  </si>
  <si>
    <t>Công ty CP Trung tâm hội chợ triển lãm Việt Nam</t>
  </si>
  <si>
    <t>Xuân Canh, Đông Hội</t>
  </si>
  <si>
    <t>Quyết định số 2727/QĐ-UBND ngày 26/6/2020 của UBND TP về việc phê duyệt chủ trương đầu tư thực hiện dự án</t>
  </si>
  <si>
    <t>Đầu tư xây dựng Khu đô thị mới tại các xã: Xuân Canh, Đông Hội, Mai Lâm</t>
  </si>
  <si>
    <t>Xuân Canh, Đông Hội, Mai Lâm</t>
  </si>
  <si>
    <t>Quyết định số 2729/QĐ-UBND ngày 26/6/2020 của UBND TP về việc phê duyệt chủ trương đầu tư thực hiện dự án</t>
  </si>
  <si>
    <t>Xây dựng trường mầm non thôn Võng La, xã Võng La, huyện Đông Anh</t>
  </si>
  <si>
    <t xml:space="preserve">  Võng La</t>
  </si>
  <si>
    <t>- Nghị Quyết số 05/NQ-HĐND ngày 25/3/2020 của HĐND huyện Đông Anh về việc phê duyệt điều chỉnh chủ trương đầu tư một số dự án thuộc KH đầu tư công trung hạn 5 năm 2016-2020 trên địa bàn huyện Đông Anh
- Quyết định số 2716/QĐ-UBND ngày 22/5/2020 của UBND huyện Đông Anh về việc phê duyệt dự án đầu tư xây dựng</t>
  </si>
  <si>
    <t>Đầu tư xây dựng tuyến đường từ thôn Cổ Miếu lên đê sông Cà Lồ, xã Thụy Lâm</t>
  </si>
  <si>
    <t>Quyết định số 5705/QĐ-UBND ngày 03/9/2020 của UBND huyện Đông Anh về việc phê duyệt chủ trương đầu tư dự án</t>
  </si>
  <si>
    <t>Đầu tư xây dựng tuyến đường từ đường Vân Trì đến thôn Ba Chữ, xã Vân Nội theo quy hoạch</t>
  </si>
  <si>
    <t>Vân Nội</t>
  </si>
  <si>
    <t xml:space="preserve">
Quyết định số 5112/QĐ-UBND ngày 20/8/2020 của UBND huyện Đông Anh về việc phê duyệt chủ trương đầu tư dự án</t>
  </si>
  <si>
    <t>Đầu tư xây dựng tuyến đường từ thôn Kim Tiên, xã Xuân Nộn đến đê sông Cà Lồ</t>
  </si>
  <si>
    <t xml:space="preserve">
Quyết định số 5150/QĐ-UBND ngày 21/8/2020 của UBND huyện Đông Anh về việc phê duyệt chủ trương đầu tư dự án</t>
  </si>
  <si>
    <t>Đầu tư xây dựng tuyến đường từ đường LK53 (ven sông Ngũ Huyện Khê) đến hết thôn Nghĩa Vũ, xã Dục Tú, huyện Đông Anh theo quy hoạch</t>
  </si>
  <si>
    <t xml:space="preserve">
Quyết định số 5151/QĐ-UBND ngày 21/8/2020 của UBND huyện Đông Anh về việc phê duyệt chủ trương đầu tư dự án</t>
  </si>
  <si>
    <t>Đầu tư xây dựng tuyến đường từ khu đô thị Nguyên Khê qua phía Đông thôn Cán Khê và xóm Núi đến đường gom sông Đào Nguyên Khê</t>
  </si>
  <si>
    <t>Quyết định số 5111/QĐ-UBND ngày 20/8/2020 của UBND huyện Đông Anh về việc phê duyệt chủ trương đầu tư dự án</t>
  </si>
  <si>
    <t>Xây dựng tuyến đường nối đường Vân Nội - Kim Chung đến đường Hoàng Sa</t>
  </si>
  <si>
    <t>Vân Nội, Kim Chung</t>
  </si>
  <si>
    <t>Quyết định số 5110/QĐ-UBND ngày 20/8/2020 của UBND huyện Đông Anh về việc phê duyệt chủ trương đầu tư dự án</t>
  </si>
  <si>
    <t>Đầu tư xây dựng tuyến đường từ đường Lâm Tiên đến nhà văn hóa thôn Lâm Tiên theo quy hoạch</t>
  </si>
  <si>
    <t>Quyết định số 5113/QĐ-UBND ngày 20/8/2020 của UBND huyện Đông Anh về việc phê duyệt chủ trương đầu tư dự án</t>
  </si>
  <si>
    <t xml:space="preserve">Cải tạo, mở rộng trường tiểu học Ngô Tất Tố </t>
  </si>
  <si>
    <t>Mai Lâm</t>
  </si>
  <si>
    <t>Quyết định số 4749/QĐ-UBND ngày 06/8/2020 của UBND huyện Đông Anh về việc phê duyệt chủ trương đầu tư dự án</t>
  </si>
  <si>
    <t>Đầu tư xây dựng tuyến dọc phía Tây Nam kênh dẫn Trạm bơm Mạnh Tân đoạn từ đê sông Cà Lồ đến cầu Nhội</t>
  </si>
  <si>
    <t>Quyết định số 5108/QĐ-UBND ngày 20/8/2020 của UBND huyện Đông Anh về việc phê duyệt chủ trương đầu tư dự án</t>
  </si>
  <si>
    <t>Đầu tư xây dựng tuyến đường từ đường đôi A-B đến đường trục thôn Hậu Dưỡng, xã Kim Chung theo quy hoạch</t>
  </si>
  <si>
    <t xml:space="preserve">
Quyết định số 5158/QĐ-UBND ngày 21/8/2020 của UBND huyện Đông Anh về việc phê duyệt chủ trương đầu tư dự án</t>
  </si>
  <si>
    <t>Xây dựng trụ sở công an xã Hải Bối</t>
  </si>
  <si>
    <t>CAN</t>
  </si>
  <si>
    <t>Hải Bối</t>
  </si>
  <si>
    <t>Quyết định số 783/QĐ-UBND ngày 04/02/2020 của UBND huyện Đông Anh về việc phê duyệt chủ trương đầu tư dự án</t>
  </si>
  <si>
    <t>Xây dựng HTKT khu đấu X2 thôn Giao Tác, xã Liên Hà, huyện Đông Anh, thành phố Hà Nội để đấu giá QSD đất.</t>
  </si>
  <si>
    <t>Quyết định số 3143/QĐ-UBND ngày 17/6/2020 của UBND huyện Đông Anh về phê duyệt chủ trương đầu tư dự án Xây dựng HTKT khu đấu X2 thôn Giao Tác, xã Liên Hà, huyện Đông Anh, thành phố Hà Nội để đấu giá QSD đất.</t>
  </si>
  <si>
    <t>Xây dựng HTKT khu đấu X5 thôn Châu Phong, xã Liên Hà, huyện Đông Anh, thành phố Hà Nội để đấu giá QSD đất;</t>
  </si>
  <si>
    <t>Quyết định số 3144/QĐ-UBND ngày 17/6/2020 của UBND huyện Đông Anh về phê duyệt chủ trương đầu tư dự án Xây dựng HTKT khu đấu X5 thôn Châu Phong, xã Liên Hà, huyện Đông Anh, thành phố Hà Nội để đấu giá QSD đất;</t>
  </si>
  <si>
    <t>Xây dựng HTKT khu đấu X6 thôn Hà Lỗ, xã Liên hà, huyện Đông Anh, thành phố Hà Nội để đấu giá QSD đất;</t>
  </si>
  <si>
    <t>Quyết định số 3145/QĐ-UBND ngày 17/6/2020 của UBND huyện Đông Anh về phê duyệt chủ trương đầu tư dự án Xây dựng HTKT khu đấu X6 thôn Hà Lỗ, xã Liên hà, huyện Đông Anh, thành phố Hà Nội để đấu giá QSD đất;</t>
  </si>
  <si>
    <t>Xây dựng HTKT khu đấu X8 thôn Hà Phong, xã Liên hà, huyện Đông Anh, thành phố Hà Nội để đấu giá QSD đất;</t>
  </si>
  <si>
    <t>Quyết định số 3147/QĐ-UBND ngày 17/6/2020 của UBND huyện Đông Anh về phê duyệt chủ trương đầu tư dự án Xây dựng HTKT khu đấu X8 thôn Hà Phong, xã Liên hà, huyện Đông Anh, thành phố Hà Nội để đấu giá QSD đất;</t>
  </si>
  <si>
    <t>Xây dựng HTKT khu đấu X7 thôn Lỗ Khê, xã Liên Hà, huyện Đông Anh, thành phố Hà Nội để đấu giá QSD đất;</t>
  </si>
  <si>
    <t>Quyết định số 3146/QĐ-UBND ngày 17/6/2020 của UBND huyện Đông Anh về phê duyệt chủ trương đầu tư dự án Xây dựng HTKT khu đấu X7 thôn Lỗ Khê, xã Liên Hà, huyện Đông Anh, thành phố Hà Nội để đấu giá QSD đất;</t>
  </si>
  <si>
    <t>Xây dựng HTKT khu đấu giá QSD đất tại thôn Dục Tú 1, xã Dục Tú, huyện Đông Anh.</t>
  </si>
  <si>
    <t>Quyết định số 3142/QĐ-UBND ngày 17/6/2020 của UBND huyện Đông Anh về phê duyệt chủ trương đầu tư dự án Xây dựng HTKT khu đấu giá QSD đất tại thôn Dục Tú 1, xã Dục Tú, huyện Đông Anh.</t>
  </si>
  <si>
    <t xml:space="preserve">Xây dựng HTKT khu đất X7 Thôn Hà Lâm 2 xã Thụy Lâm phục vụ đấu giá QSD đất </t>
  </si>
  <si>
    <t>UBND xã Thụy Lâm</t>
  </si>
  <si>
    <t>Quyết định số 7918b/QĐ-UBND ngày 23/10/2019  của UBND huyện Đông Anh về việc điều chỉnh chủ trương đầu tư dự án
QĐ số 8323/QĐ-UBND ngày 31/10/2019 về việc Phê duyệt BCKTKT đầu tư xây dựng công trình.</t>
  </si>
  <si>
    <t>Xây dựng hạ tầng khu đất T3 tại xã Dục Tú và xã Mai Lâm để đấu giá QSD đất.</t>
  </si>
  <si>
    <t>TTQĐ</t>
  </si>
  <si>
    <t>Quyết định số 4755/QĐ-UBND ngày 06/8/2020 của UBND huyện Đông Anh</t>
  </si>
  <si>
    <t>Dự án Đổ bê tông sân chơi thể thao kết hợp trồng cây xanh Ao Lớn, thôn Đoài, xã Việt Hùng.</t>
  </si>
  <si>
    <t>Việt Hùng</t>
  </si>
  <si>
    <t>QĐ số 332/UBND ngày 04/8/2020 của UBND xã về phê duyệt chủ trương đầu tư</t>
  </si>
  <si>
    <t>Dự án ĐTXD khu nhà ở tại xã Kim Nỗ, huyện Đông Anh</t>
  </si>
  <si>
    <t>Tập đoàn Telin</t>
  </si>
  <si>
    <t>Thông báo 384/TB-VP ngày 15/9/2020 của UBND TP Hà Nội Về ý kiến kết luận của Đ/c Nguyễn Quốc Hùng - PCT UBND thành phố tại cuộc họp xem xét đề nghị của Sở TN&amp;MT V/v cho công ty tập đoàn Telin thỏa thuận chuyển nhượng, thuê quyền sử dụng đất, nhận góp vốn bằng quyền sử dụng đất để nghiên cứu đề xuất thực hiện theo quy hoạch tại xã Kim Nỗ</t>
  </si>
  <si>
    <t>Xây dựng HTKT khu đất T3 tại xã Dục Tú và xã Mai Lâm, huyện Đông Anh để đấu giá QSD đất</t>
  </si>
  <si>
    <t>Dục Tú, Mai Lâm</t>
  </si>
  <si>
    <t>Quyết định số 4755/QĐ-UBND ngày 06/8/2020 về việc giao nhiệm vụ nghiên cứu, lập báo cáo đề xuất chủ trương đầu tư dự án: Xây dựng HTKT khu đất T3 tại xã Dục Tú và xã Mai Lâm, huyện Đông Anh để đấu giá QSD đất</t>
  </si>
  <si>
    <t>Xây dựng HTKT khu đất tại xư đồng Sậy, đồng Xăng thôn Hải Bối, xã Hải Bối, huyện Đông Anh để phục vụ đấu giá QSD đất.</t>
  </si>
  <si>
    <t>Quyết định số 4754/QĐ-UBND ngày 06/8/2020 về việc giao nhiệm vụ nghiên cứu, lập báo cáo đề xuất chủ trương đầu tư dự án: Xây dựng HTKT khu đất tại xư đồng Sậy, đồng Xăng thôn Hải Bối, xã Hải Bối, huyện Đông Anh để phục vụ đấu giá QSD đất.</t>
  </si>
  <si>
    <t>Xây dựng HTKT khu đất tại thôn Đông, xã Tàm Xá, huyện Đông Anh để đấu giá QSD đất</t>
  </si>
  <si>
    <t>Tàm Xá</t>
  </si>
  <si>
    <t>Quyết định số 5003/QĐ-UBND ngày 18/8/2020 của UBND huyện Đông Anh về việc giao nhiệm vụ lập báo cáo đề xuất chủ trương đầu tư xây dựng HTKT tại 08 khu đất trên địa bàn các xã Kim Nỗ và Tàm Xá để đấu giá QSD đất.</t>
  </si>
  <si>
    <t>Xây dựng HTKT tại điểm X1, thôn Thọ Đa, xã Kim Nỗ, huyện Đông Anh để đấu giá QSD đất</t>
  </si>
  <si>
    <t>Xây dựng HTKT tại điểm X2, thôn Thọ Đa, xã Kim Nỗ, huyện Đông Anh để đấu giá QSD đất</t>
  </si>
  <si>
    <t>Xây dựng HTKT tại điểm X3, thôn Thọ Đa, xã Kim Nỗ, huyện Đông Anh để đấu giá QSD đất.</t>
  </si>
  <si>
    <t>Xây dựng HTKT tại điểm X4, thôn Thọ Đa, xã Kim Nỗ, huyện Đông Anh để đấu giá QSD đất</t>
  </si>
  <si>
    <t>Xây dựng HTKT tại điểm X5, thôn Bắc, xã Kim Nỗ, huyện Đông Anh để đấu giá QSD đất.</t>
  </si>
  <si>
    <t>Xây dựng HTKT tại điểm X7, thôn Đông, xã Kim Nỗ, huyện Đông Anh để đấu giá QSD đất.</t>
  </si>
  <si>
    <t>Xây dựng HTKT tại điểm X10, xóm Trại, xã Kim Nỗ, huyện Đông Anh để đấu giá QSD đất.</t>
  </si>
  <si>
    <t>Nhà ở thương mại phục vụ tái định cư theo cơ chế đặt hàng tại các ô đất ký hiệu CT1, CT2, CT3, CT4 khu tái định cư phục vụ xây dựng khu đô thị mới Hà Nội thuộc phường Cổ Nhuế 1, quận Bắc Từ Liêm</t>
  </si>
  <si>
    <t>Liên danh Công ty cổ phần Tập đoàn dược phẩm Vimedimex - Công ty cổ phần Đầu tư và phát triển đô thị Xanh (GUD) - Công ty cổ phần thương mại hàng hóa quốc tế IPC</t>
  </si>
  <si>
    <t>Quyết định số 325/QĐ-UBND ngày 15/01/2020 của của UBND Thành phố quyết định chủ trương đầu tư</t>
  </si>
  <si>
    <t>Xây dựng mở rộng tuyến Lương Đình Của ra Trường Chinh</t>
  </si>
  <si>
    <t>Ban quản lý dự án ĐTXD công trình GT TP Hà Nội</t>
  </si>
  <si>
    <t>Phương Mai</t>
  </si>
  <si>
    <t>Quyết định số 5781/QĐ-UBND ngày 13/12/2011 của UBND thành phố Hà Nội về việc phê duyệt điều chỉnh dự án Xây dựng mở rộng tuyến đường Lương Đình Của ra đường Trường Chinh; Quyết định 1762/QĐ-UBND ngày 11/4/2018 của UBND thành phố Hà Nội về phê duyệt điều chỉnh</t>
  </si>
  <si>
    <t xml:space="preserve">Dự án xây dựng đường Huỳnh Thúc Kháng kéo dài </t>
  </si>
  <si>
    <t>Ban quản lý dự án ĐTXD quận Đống Đa</t>
  </si>
  <si>
    <t>Phường Láng Thượng</t>
  </si>
  <si>
    <t>Văn bản số 153/HĐND-KTNS ngày 26/4/2016 của Hội đồng nhân dân TP HN về việc chủ trương đầu tư Xây dựng đường Huỳnh Thúc Kháng kéo dài'; Báo cáo số 296/BC-KH&amp;ĐT ngày 18/3/2016 của Sở Kế hoạch và Đầu tư về kết quả thẩm định báo cáo đề xuất chủ trương đầu tư xây dựng đường Huỳnh Thúc Kháng kéo dài; Quyết định 3213/QĐ-UBND ngày 26/6/2018 của UBND thành phố Hà Nội về việc phê duyệt báo cáo nghiên cứu khả thi đầu tư xây dựng.</t>
  </si>
  <si>
    <t>Dự án đầu tư XD đường vành đai I (Hoàng Cầu - Voi Phục)</t>
  </si>
  <si>
    <t>Ban quản lý dự án ĐTXD công trình dân dụng và công nghiệp TP Hà Nội</t>
  </si>
  <si>
    <t>Phường Ô Chợ Dừa, Cát Linh, Láng Hạ, Láng Thượng</t>
  </si>
  <si>
    <t>Quyết định 5757/QĐ-UBND ngày 25/10/2018 của UBND thành phố Hà Nội về việc phê duyệt Dự án xây dựng đường Vành đai 1 Hoàng Cầu - Voi Phục, thành phố Hà Nội Giai đoạn 1</t>
  </si>
  <si>
    <t>Cải tạo sân chơi và xây dựng nhà sinh hoạt cộng đồng khu dân cư tập thể Đại học Ngoại Thương phường Láng Thượng</t>
  </si>
  <si>
    <t>Ban QLDA ĐTXD quận Đống Đa</t>
  </si>
  <si>
    <t>Láng Thượng</t>
  </si>
  <si>
    <t>Dân cư bức xúc
Quyết định số 9490/QĐ-UBND ngày 12/12/2014 của UBND quận Đống Đa về việc cho phép thực hiện chuẩn bị đùa tư công trình cải tạo sân chơi và xây dựng nhà shcđ khu dân cư tập thể Đại học Ngoại Thương phường Láng Thượng
Văn bản số 1560/UBND-TNMT ngày 10/3/2010 của UBND thành phố Hà Nội về việc tiếp nhận diện tích đất tại phường Láng Thượng, quận Đống Đa để sử dụng vào mục đích công cộng; Quyết định số 4914/QĐ-UBND ngày 6/11/2017 của UBND quận Đống Đa về việc phê duyệt chủ trương đầu tư, giao chủ đầu tư công trình cải tạo sân chơi và xây dựng nhà sinh hoạt cộng đồng khu dân cư tập thể Đại học Ngoại Thương, phường Láng Thượng; Quyết định số 2980/QĐ-UBND ngày 31/10/2019 của UBND quận Đống Đa về việc phê duyệt báo cáo kinh tế kỹ thuật</t>
  </si>
  <si>
    <t>Dự án Giải phóng mặt bàng khu đất tại 138 ngõ Văn Chương và xây dựng trụ sở Đảng ủy, HĐND &amp; UBND phường Văn Chương</t>
  </si>
  <si>
    <t>Phường Văn Chương</t>
  </si>
  <si>
    <t>Quyết định số 348/QĐ-UBND ngày 15/1/2014 của UBND thành phố về việc thu hồi 1.232,8m2 đất tại số 138 ngõ Văn Chương, phường Văn Chương giao cho UBND quận Đống Đa quản lý, GPMB, chống lấn chiếm; Quyết định số 3223/QĐ-UBND ngày 31/10/2018 của UBND quận Đống Đa về việc phê duyệt dự án đầu tư</t>
  </si>
  <si>
    <t>GPMB chỉnh trang vỉa hè 01 phần thửa đất nhà số 96 phố An Trạch (nằm trong đoạn cống thoát nước Cát Linh - La Thành-Yên Lãng)</t>
  </si>
  <si>
    <t>Phường Cát Linh</t>
  </si>
  <si>
    <t xml:space="preserve">Quyết định số 2100/QĐ-UBND ngày 30/7/2018 của UBND quận Đống Đa Giao nhiệm vụ tổ chức thực hiện công tác giải phóng mặt bằng và và chỉnh trang vỉa hè 01 phần thửa đất nhà số 96 phố An Trạch; Quyết định 930/QĐ-UBND ngày 10/4/2019 của UBND quận Đống Đa về việc phê duyệt báo cáo KTKT
</t>
  </si>
  <si>
    <t>Đường Phương Mai - Sông Lừ</t>
  </si>
  <si>
    <t>Phương Mai, Kim Liên</t>
  </si>
  <si>
    <t xml:space="preserve"> Quyết định số 4080/QĐ-UBND ngày 09/8/2018 của UBND Thành phố phê duyệt dự án
 - Biên bản xác định mốc giới ngày 08/9/2011
 - PATT điều chỉnh số 2124/BQLCTGT-PATT ngày 25/10/2017</t>
  </si>
  <si>
    <t>Dự án Xây dựng đường Cát Linh - La Thành - Yên Lãng (đoạn La Thành - Thái Hà - Láng)</t>
  </si>
  <si>
    <t>Ô Chợ Dừa
Trung Liệt
Láng Hạ
Thịnh Quang</t>
  </si>
  <si>
    <t>Quyết định số 7601/QĐ-UB 11/12/2001; số 1596/QĐ-UBND 28/10/2008; QĐ số 3694/QĐ-UBND ngày 12/06/2019 về việc phê duyệt điều chỉnh dự án 1188/QĐ-UBND 16/3/2012 của UBND Thành phố</t>
  </si>
  <si>
    <t>Cầu Sông Lừ</t>
  </si>
  <si>
    <t>Phường Phương Mai</t>
  </si>
  <si>
    <t>Quyết định số 3929/QĐ-UBND ngày 22/7/2019 về việc phê duyệt chủ trương đầu tư dự án xây dựng cầu Sông Lừ, quận Đống Đa</t>
  </si>
  <si>
    <t>Cải tạo chung cư L1, L2 khu Nam Thành Công tại 93 Láng Hạ</t>
  </si>
  <si>
    <t>Công ty CP BĐS Vinaconex</t>
  </si>
  <si>
    <t>Láng Hạ</t>
  </si>
  <si>
    <t>Văn bản số 1378/UBND-QLĐT ngày 9/12/2015 của UBND quận Đống Đa V/v chấp thuận dự án đầu tư xây dựng cải tạo chung cư cũ L1, L2 số 93 Láng Hạ, phường Láng Hạ, đống Đa, Hà Nội; Văn bản 525/SQHKT-PAKT ngày 25/1/2017 chấp thuận phương án kiến trúc điều chỉnh; Quyết định số 2588/QĐ-UBND của UBND thành phố Hà Nội về việc giao công ty Cổ phần Vinaconex 4626 m2 đất (đợt 1) tại số 93 phố Láng Hạ, phường Láng Hạ, quận Đống Đa, TP Hà Nội để thực hiện dự án cải tạo chung cư cũ L1, L2 (Khu Nam Thành Công)</t>
  </si>
  <si>
    <t>Mở rộng tuyến phố Phúc Lai (vị trí số 1, Nguyễn Phúc Lai, đoạn từ khu nhà ở di dân ao Hoàng Cầu đến phố Mai Anh Tuấn)</t>
  </si>
  <si>
    <t>Phường Ô Chợ Dừa</t>
  </si>
  <si>
    <t>Nghị quyết số 11/NQ-HĐND ngày 30/6/2020 của Hội đồng nhân dân quận Đống Đa</t>
  </si>
  <si>
    <t>Mở rộng tuyến đường ngõ 16, phố Hoàng Cầu ra phố Nguyễn Phúc Lai (đoạn từ số nhà 11, ra phố Hoàng Cầu)</t>
  </si>
  <si>
    <t>Xây dựng đường đê tả Đuống đoạn từ cầu Đuống đến cầu Phù Đổng, huyện Gia Lâm</t>
  </si>
  <si>
    <t>ĐGT</t>
  </si>
  <si>
    <t>UBND huyện Gia Lâm</t>
  </si>
  <si>
    <t>Xã: Yên Viên, Dương Hà, Phù Đổng;
TT Yên Viên</t>
  </si>
  <si>
    <t>Quyết định số 9008/QĐ-UBND ngày 31/10/2018 của UBND huyện Gia Lâm về việc phê duyệt dự án. 
Văn bản chỉ lệnh cắm mốc số 6154/STNMT-CCQLĐĐ ngày 31/7/2018 của Sở Tài nguyên và Môi trường</t>
  </si>
  <si>
    <t>Xây dựng tuyến đường quy hoạch từ đường 179 đến đường gom Hà Nội - Hải Phòng, huyện Gia Lâm</t>
  </si>
  <si>
    <t>Xã Kiêu Kỵ</t>
  </si>
  <si>
    <t>Quyết định số 9014/QĐ-UBND ngày 31/10/2018 của UBND huyện Gia Lâm về việc phê duyệt dự án. 
Văn bản chỉ lệnh cắm mốc số 7116/STNMT-CCQLĐĐ ngày 29/8/2018 của Sở Tài nguyên và Môi trường</t>
  </si>
  <si>
    <t>Xây dựng tuyến đường quy hoạch 24,5m từ đê Đuống đến đường Dốc Lã Ninh Hiệp,</t>
  </si>
  <si>
    <t>Xã: Yên Viên,  Đình Xuyên, Ninh Hiệp</t>
  </si>
  <si>
    <t>Quyết định số 9012/QĐ-UBND ngày 31/10/2018 của UBND huyện Gia Lâm về việc phê duyệt dự án.
Văn bản chỉ lệnh cắm mốc số 7114/STNMT-CCQLĐĐ ngày 29/8/2018 của Sở Tài nguyên và Môi trường.</t>
  </si>
  <si>
    <t>Xây dựng tuyến đường từ khu đô thị Trâu Quỳ qua đường Dương Xá - Đông Dư đến ga Phú Thị, huyện Gia Lâm</t>
  </si>
  <si>
    <t>TT Trâu Quỳ, xã Dương Xá</t>
  </si>
  <si>
    <t>Quyết định số 9011/QĐ-UBND ngày 31/10/2018 của UBND Huyện Gia Lâm về phê duyệt dự án.
Văn bản hướng dẫn số 7654/STNMT-CCQLĐĐ ngày 14/9/2018 của Sở Tài nguyên và Môi trường thành phố Hà Nội</t>
  </si>
  <si>
    <t>Tu bổ, tôn tạo chùa Báo Ân - Đình Quang Trung</t>
  </si>
  <si>
    <t>Ban QLDA ĐTXD Gia Lâm</t>
  </si>
  <si>
    <t>Dương Quang</t>
  </si>
  <si>
    <t>Quyết định số 7424/QĐ-UBND ngày 10/9/2018 về việc phê duyệt dự án đầu tư xây dựng công trình, Dự án: Tu bổ, tôn tạo Đình Quang Trung - Chùa Báo Ân, xã Dương Quang, huyện Gia Lâm
Văn bản chỉ lệnh cắm mốc số 8729/STNMT-CCQLDĐ ngày 19/9/2019 của Sở Tài nguyên và Môi trường</t>
  </si>
  <si>
    <t>Xây dựng tuyến đường theo quy hoạch đường Yên Viên - Đình Xuyên - Phù Đổng đến hết địa bàn huyện Gia Lâm</t>
  </si>
  <si>
    <t>TT Yên Viên, xã Yên Viên</t>
  </si>
  <si>
    <t>Quyết định số 9013/QĐ-UBND ngày 31/10/2018 về việc phê duyệt dự án Xây dựng tuyến đường theo quy hoạch đường Yên Viên - Đình Xuyên - Phù Đồng đến hết địa bàn huyện Gia Lâm
 Văn bản chỉ lệnh cắm mốc số 7228/STNMT-CCQLDĐ ngày 02/8/2019 của Sở Tài nguyên và Môi trường</t>
  </si>
  <si>
    <t>Cải tạo, nâng cấp tuyến đường từ dốc đê Phù Đổng đến đường Dốc Lã - Ninh Hiệp - Trung Mầu</t>
  </si>
  <si>
    <t>Trung Mầu</t>
  </si>
  <si>
    <t>Quyết định số 9027/QĐ-UBND ngày 31/10/2018 về việc phê duyệt dự án đầu tư xây dựng công trình, Dự án: Cải tạo, nâng cấp tuyến đường từ dốc đê Phù Đổng đến đường Dốc Lã - Ninh Hiệp - Trung Mầu
Văn bản chỉ lệnh cắm mốc số 7229/STNMT-CCQLDĐ ngày 02/08/2019 của Sở Tài nguyên và Môi trường</t>
  </si>
  <si>
    <t>Cải tạo, nâng cấp các tuyến đường xã Phú Thị, huyện Gia Lâm</t>
  </si>
  <si>
    <t>Phú Thị</t>
  </si>
  <si>
    <t>Quyết định số 8970/QĐ-UBND ngày 30/10/2018 về việc phê duyệt dự án đầu tư xây dựng công trình, Dự án: Cải tạo, nâng cấp các tuyến đường xã Phú Thị, huyện Gia Lâm
Văn bản chỉ lệnh cắm mốc số 7226/STNMT-CCQLDĐ ngày 02/8/2019 của Sở Tài nguyên và Môi trường</t>
  </si>
  <si>
    <t xml:space="preserve">Giải phóng mặt bằng, tạo quỹ đất sạch phục vụ đấu giá quyền sử dụng đất các ô đất trục đường 179, xã Kiêu Kỵ, huyện Gia Lâm </t>
  </si>
  <si>
    <t xml:space="preserve">Quyết định số 8266/QĐ-UBND ngày 5/10/2018 của UBND huyện Gia Lâm về phê duyệt dự án đầu tư. Dự án: Giải phóng mặt bằng, tạo quỹ đất sạch phục vụ đấu giá quyền sử dụng đất các ô đất trục đường 179, xã Kiêu Kỵ, huyện Gia Lâm </t>
  </si>
  <si>
    <t>Mở rộng cơ sở vật chất Học viện Tòa án tại xã Kim Sơn, huyện Gia Lâm</t>
  </si>
  <si>
    <t>Tòa án nhân dân tối cao</t>
  </si>
  <si>
    <t>Kim Sơn</t>
  </si>
  <si>
    <t>Quyết định số 266a/QĐ-TANDTC  ngày 01/11/2018 điều chỉnh dự án đầu tư; Quyết định số 547/QĐ-TTg ngày 20/4/2017 của Thủ tướng Chính phủ giao kế hoạch đầu tư trung hạn vốn NSNN giai đoạn 2016;</t>
  </si>
  <si>
    <t>Xây dựng trường THCS Cổ Bi</t>
  </si>
  <si>
    <t>Cổ Bi</t>
  </si>
  <si>
    <t>Nghị quyết số 13/NQ-HĐND ngày 14/12/2018 của của HĐND huyện Gia Lâm về việc xem xét, cho ý kiến; phê duyệt chủ trương đầu tư một số dự án thuộc thẩm quyền của HĐND huyện; Ngày 02/7/2019, UBND huyện Gia Lâm có Quyết định số 4575/QĐ-UBND về việc phê duyệt dự án đầu tư
Văn bản chỉ lệnh cắm mốc số 8727/STNMT-CCQLDĐ ngày 19/9/2019 của Sở Tài nguyên và Môi trường</t>
  </si>
  <si>
    <t>GPMB theo quy hoạch khu đất DD1, DD2 xã Dông Dư, huyện Gia Lâm (khu Đầm Cọ)</t>
  </si>
  <si>
    <t>xã Đông Dư</t>
  </si>
  <si>
    <t>QĐ: 10291/QĐ-UBND ngày 07/12/2018 về viêc phê duyệt chủ trương đầu tư; Bản vẽ QH tổng mặt bằng tỷ lệ 1/500 do công ty TNHH tư vấn kiến trúc - Đầu tư xây dựng Archiviet lập, đã được UBND huyện Gia Lâm chấp thuận tại Quyết định số 2035/QĐ-UBND ngày 22/9/2010.Quyết định số 5423/QĐ-UBND ngày 14/8/2018 của UBND huyện Gia Lâm phê duyệt dự án đầu tư; Đã cắm mốc GPMB
Văn bản chỉ lệnh cắm mốc số 10445/STNMT-CCQLĐĐ ngày 7/11/2019 của Sở Tài nguyên và Môi trường</t>
  </si>
  <si>
    <t>Giải phóng mặt bằng phục vụ đấu giá quyền thuê đất tại khu Ga Phú Thụy, xã Dương Xá, huyện Gia Lâm</t>
  </si>
  <si>
    <t>Trung tâm phát triển quỹ đất</t>
  </si>
  <si>
    <t>xã Phú Thị</t>
  </si>
  <si>
    <t>Quyết định số 1347/QĐ-UBND ngày 30/01/2019 của UBND huyện Gia Lâm về chủ trương đầu tư dự án:  giải phóng mặt bằng phục vụ đấu giá quyền thuê đất tại khu Ga Phú Thụy, xã Dương Xá, huyện Gia Lâm; Quyết định số 4566/QĐ-UBND ngày 02/7/2019 của UBND huyện Gia Lâm về việc phê duyệt dự án; Đã cắm mốc GPMB</t>
  </si>
  <si>
    <t>Cải tạo, nâng cấp các tuyến đường liên thôn, trục chính các thôn Tô Khê, Hàn Lạc, Đại Bản xã Phú Thị, huyện Gia Lâm</t>
  </si>
  <si>
    <t>Xã Phú Thị</t>
  </si>
  <si>
    <t>Quyết định số 10224/QĐ-UBND ngày 04/12/2018 của UBND huyện Gia Lâm về việc phê duyệt Chủ trương đầu tư. Dự án: Cải tạo, nâng cấp các tuyến đường liên thôn, trục chính các thôn Tô Khê, Hàn Lạc, Đại Bản xã Phú Thị, huyện Gia Lâm. QĐ số 4098/QĐ-UBND ngày 19/06/2019 của UBND huyện Gia Lâm về việc phê duyệt dự án đầu tư xây dựng
Văn bản chỉ lệnh cắm mốc số 9865/STNMT-CCQLDĐ ngày 22/10/2019 và số 6562/STNMT-CCQLDĐ ngày 30/7/2020 của Sở Tài nguyên và Môi trường</t>
  </si>
  <si>
    <t>Cải tạo, nâng cấp các tuyến đường liên thôn, trục chính các thôn: 1, 2, 3, 4, 5 Giang Cao, xã Bát Tràng, huyện Gia Lâm.</t>
  </si>
  <si>
    <t>Xã Bát Tràng</t>
  </si>
  <si>
    <t>Quyết định số 2801/QĐ-UBND ngày 16/4/2019 của UBND huyện Gia Lâm về việc phê duyệt chủ trương đầu tư. Dự an: Cải tạo, nâng cấp các tuyến đường liên thôn, trục chính các thôn: 1, 2, 3, 4, 5 Giang Cao, xã Bát Tràng, huyện Gia Lâm. QĐ số 4132/QĐ-UBND ngày 20/06/2019 của UBND huyện Gia Lâm về việc phê duyệt báo cáo kinh tế - kỹ thuật đầu tư xây dựng dự án</t>
  </si>
  <si>
    <t>Cải tạo, nâng cấp các tuyến đường liên thôn, trục chính thôn Bát Tràng đồng bộ với quy hoạch, xã Bát Tràng, huyện Gia Lâm</t>
  </si>
  <si>
    <t>Quyết định số 2800/QĐ-UBND ngày 21/12/2018 của UBND huyện Gia Lâm về việc phê duyệt Chủ trương đầu tư. Dự án: Cải tạo, nâng cấp các tuyến đường liên thôn, trục chính thôn Bát Tràng đồng bộ với quy hoạch, xã Bát Tràng, huyện Gia Lâm, QĐ số 4134/QĐ-UBND ngày 20/06/2019 của UBND huyện Gia Lâm về việc phê duyệt báo cáo kinh tế - kỹ thuật đầu tư xây dựng dự án</t>
  </si>
  <si>
    <t>Cải tạo, nâng cấp các tuyến đường liên thôn, trục chính thôn Giang Cao đồng bộ với quy hoạch, xã Bát Tràng, huyện Gia Lâm</t>
  </si>
  <si>
    <t>Quyết định số 2803/QĐ-UBND ngày 16/4/2019 của UBND huyện Gia Lâm về việc phê duyệt chủ trương đầu tư. Dự an: Cải tạo, nâng cấp các tuyến đường liên thôn, trục chính thôn Giang Cao đồng bộ với quy hoạch, xã Bát Tràng, huyện Gia Lâm, QĐ số 4133/QĐ-UBND ngày 20/06/2019 của UBND huyện Gia Lâm về việc phê duyệt báo cáo kinh tế - kỹ thuật đầu tư xây dựng dự án</t>
  </si>
  <si>
    <t>Xây dựng trường PTTH Cao Bá Quát</t>
  </si>
  <si>
    <t>Nghị quyết số 13/NQ-HĐND ngày 14/12/2018 củacủa HĐND huyện Gia Lâm  về việc xem xét, cho ý kiến; phê duyệt chủ trương đầu tư một số dự án thuộc thẩm quyền của HĐND huyện; Bản vẽ QH TMB 1/500 do UBND huyện Gia Lâm phê duyệt ngày 14/5/2019. Ngày 30/8/2019 UBND huyện Gia Lâm có Quyết định số 6286/QĐ-UBND về việc phê duyệt dự án đầu tư
Văn bản chỉ lệnh cắm mốc 9903/STNMT-CCQLĐĐ  ngày 23/10/2019 của Sở Tài nguyên và Môi trường</t>
  </si>
  <si>
    <t>Cải tạo mở rộng trường mầm non cổ bi, huyện Gia Lâm</t>
  </si>
  <si>
    <t>xã Cổ Bi</t>
  </si>
  <si>
    <t>Quyết điịnh 6561/QĐ-UBND ngày 16/9/2019 của UBND huyện phê duyệt dự án:  Cải tạo mở rộng trường mầm non cổ bi, huyện Gia Lâm
Văn bản chỉ lệnh cắm mốc số 12408/STNMT-CCQLĐĐ ngày 27/12/2019 của Sở Tài nguyên và Môi trường</t>
  </si>
  <si>
    <t>Xây dựng trụ sở huyện ủy, HĐND-UBND huyện Gia Lâm</t>
  </si>
  <si>
    <t>Thị trấn Trâu Quỳ</t>
  </si>
  <si>
    <t>Quyết điịnh 8938/QĐ-UBND ngày 29/10/2018 của UBND huyện phê duyệt dự án: Xây dựng trụ sở huyện ủy, HĐND-UBND huyện Gia Lâm
Văn bản chỉnh lệnh căm mốc số 9462/STNMT-CCQLĐĐ ngày 9/11/2018 của Sở Tài nguyên và Môi trường</t>
  </si>
  <si>
    <t>Giải phóng mặt bằng tạo quỹ đất theo quy hoạch khu đất C8-C9 tại các xã Yên Viên, huyện Gia Lâm</t>
  </si>
  <si>
    <t>Yên Viên</t>
  </si>
  <si>
    <t>Quyết định số 2077/QĐ-UBND ngày 13/3/2019 của UBND huyện Gia Lâm phê duyệt chủ trương đầu tư dự án: Giải phóng mặt bằng tạo quỹ đất theo quy hoạch khu đất C8-C9 tại các xã Yên Viên, huyện Gia Lâm.
Quyết định số 8020/QĐ-UBND ngày 15/10/2020 về việc phê duyệt dự án</t>
  </si>
  <si>
    <t>Xây dựng Trường mầm non mới, xã Cổ Bi, huyện Gia Lâm</t>
  </si>
  <si>
    <t>Thôn Cam, xã Cổ Bi</t>
  </si>
  <si>
    <t>Văn bản 68/HĐND-KTXH ngày 13/10/2017 của HĐND huyện Gia Lâm về việc chủ trương đầu tư dự án: Xây dựng Trường mầm non mới, xã Cổ Bi, huyện Gia Lâm. Quyết định số 7923/QĐ-UBND ngày 25/10/2019 về phê duyệt dự án: Xây dựng Trường mầm non mới, xã Cổ Bi, huyện Gia Lâm
Văn bản chỉ lệnh cắm mốc số 12409/STNMT-CCQLĐĐ ngày 27/12/2019 của Sở Tài nguyên và Môi trường</t>
  </si>
  <si>
    <t>Xây dựng hoàn chỉnh, khớp nối hạ tầng kỹ thuật khu công nghiệp vừa và nhỏ Phú Thị, khu công nghiệp Dương Xá A, huyện Gia Lâm</t>
  </si>
  <si>
    <t>Xã Đặng Xá, Phú Thị, Dương Xá</t>
  </si>
  <si>
    <t>Quyết định số 5849/QĐ-UBND ngày 21/10/2019 của UBND Thành phố Hà Nội phê duyệt dự án đầu tư Xây dựng hoàn chỉnh, khớp nối hạ tầng kỹ thuật khu công nghiệp vừa và nhỏ Phú Thị, khu công nghiệp Dương Xá A, huyện Gia Lâm.
Văn bản chỉ lệnh cắm mốc số 301/STNMT-CCQLĐĐ ngày 10/1/2020 của Sở Tài nguyên và Môi trường</t>
  </si>
  <si>
    <t>Xây dựng tuyến đường gom từ cầu Thanh Trì đến cầu vượt Phú Thị, huyện Gia Lâm</t>
  </si>
  <si>
    <t>TT Trâu Quỳ, Dương Xá</t>
  </si>
  <si>
    <t>Quyết định số 8185/QĐ-UBND ngày 31/10/2019 của Ủy ban nhân dân Gia Lâm về việc Phê duyệt dự án đầu tư xây dựng công trình Dự án: Xây dựng tuyến đường gom từ cầu Thanh Trì đến cầu vượt Phú Thị, huyện Gia Lâm;
 Văn bản chỉ lệnh cắm mốc số 2312/STNMT ngày 26/3/2020 của Sở Tài nguyên và Môi trường</t>
  </si>
  <si>
    <t>Xây dựng tuyến đường theo quy hoạch từ đường Phan Đăng Lưu đến Yên Thường, huyện Gia Lâm</t>
  </si>
  <si>
    <t xml:space="preserve">DGT </t>
  </si>
  <si>
    <t>xã Yên Viên, Yên Thường</t>
  </si>
  <si>
    <t>QĐ 7887/QĐ-UBND ngày 25/10/2019 của UBND huyện Gia Lâm về việc phê duyệt dự án đầu tư xây dựng.
 Văn bản chỉ lệnh cắm mốc số 8418/STNMT-CCQLĐĐ ngày 10/9/2019 của Sở Tài nguyên và Môi trường</t>
  </si>
  <si>
    <t>Xây dựng tuyến đường đê hữu Đuống đoạn từ Dốc Lời - Đặng Xá đến xã Lệ Chi, huyện Gia Lâm</t>
  </si>
  <si>
    <t>Xã: Cổ Bi, Đặng Xá, Phú Thị, Kim Sơn, Lệ Chi</t>
  </si>
  <si>
    <t>Quyết định số 8186/QĐ-UBND ngày 31/10/2019 của Ủy ban nhân dân thành phố Hà Nội về việc Phê duyệt dự án đầu tư xây dựng công trình Dự án: Xây dựng tuyến đường đê hữu Đuống đoạn Dốc Lời - Đặng Xá đến xã Lệ Chi, huyện Gia Lâm; 
Văn bản chỉ lệnh cắm mốc số 4059/STNMT ngày 25/5/2020 của Sở Tài nguyên và Môi trường</t>
  </si>
  <si>
    <t>Xây dựng tuyến đường Yên Viên - Đình Xuyên - Ninh Hiệp, huyện Gia Lâm</t>
  </si>
  <si>
    <t>Xã Yên Viên; Dương Hà; Đình Xuyên; Ninh Hiệp</t>
  </si>
  <si>
    <t>- Quyết định số 6666/QĐ-UBND ngày 11/9/2020 của UBND Huyện Gia Lâm về việc phê duyệt dự án đầu tư
- Đã có Văn bản chỉ lệnh cắm mốc số 6564/STNMT-CCQLDĐ ngày 30/7/2020 của Sở Tài nguyên và Môi trường</t>
  </si>
  <si>
    <t>Xây dựng tuyến đường 13m theo quy hoạch từ đường gom cao tốc Hà Nội - Hải Phòng đến đường quy hoạch B=30m, huyện Gia Lâm</t>
  </si>
  <si>
    <t>Quyết định 7990/QĐ-UBND ngày 28/10/2019 của UBND huyện Gia Lâm về việc phê duyệt Báo cáo kinh tế kỹ thuật Dự án: Xây dựng tuyến đường 13m theo quy hoạch từ đường gom cao tốc Hà Nội – Hải Phòng đến đường quy hoạch B=30m huyện Gia Lâm</t>
  </si>
  <si>
    <t>Cải tạo, nâng cấp các tuyến đường trục chính đội 8A thôn Đào Xuyên và xây dựng tuyến đường từ Đình Đào Xuyên đến Nghè Lê Xá, xã Đa Tốn, huyện Gia Lâm</t>
  </si>
  <si>
    <t>Đa Tốn</t>
  </si>
  <si>
    <t>Quyết định số 8188/QĐ-UBND ngày 31/10/19 của UBND huyện Gia Lâm về việc phê duyệt BCKTKT dự án</t>
  </si>
  <si>
    <t>Xây dựng trường mầm non Phù Đổng, điểm trường thôn Đổng Viên</t>
  </si>
  <si>
    <t>Xã Phù Đổng</t>
  </si>
  <si>
    <t>QĐ số 1644/QĐ-UBND ngày 19/3/20 của UBND huyện Gia Lâm về phê duyệt dự án: Xây dựng trường mầm non Phù Đổng, điểm trường thôn Đổng Viên</t>
  </si>
  <si>
    <t xml:space="preserve">Dự án đầu tư xây dựng sân Golf Vinpearl Hà Nội </t>
  </si>
  <si>
    <t>Tập đoàn VinGroup-Công ty CP</t>
  </si>
  <si>
    <t>Dương Hà, Phù Đổng</t>
  </si>
  <si>
    <t>- Quyết định số 1537/QĐ-UBND ngày 06/3/2017 của UBND Thành phố; Quyết định số 1048/QĐ-UBND ngày 07/3/2018 của UBND Thành phố.</t>
  </si>
  <si>
    <t>Dự án bến xe khách liên tỉnh kết hợp điểm đầu cuối xe buýt phía Đông thành phố Hà Nội</t>
  </si>
  <si>
    <t>Tổng công ty vận tải Hà Nội</t>
  </si>
  <si>
    <t>- Văn bản số 6526/UBND-KH&amp;ĐT về việc chấp thuận giao Tổng công ty vận tải Hà Nội là chủ đầu tư
- Quyết định số 2319/QĐ-UBND ngày 18/4/2017 về việc phê duyệt đồ án Quy hoạch chỉ tiết 1/500</t>
  </si>
  <si>
    <t>Cụm công nghiệp làng nghề Đình Xuyên</t>
  </si>
  <si>
    <t>Công ty cổ phần phát triển đầu tư xây dựng Việt Nam</t>
  </si>
  <si>
    <t>Đình Xuyên</t>
  </si>
  <si>
    <t>Quyết định chủ trương đầu tư số 2950/QĐ-UBND ngày 15/6/2018 của UBND Thành phố</t>
  </si>
  <si>
    <t>Trạm biến áp 110KV Đông Dư (Tây Nam Gia Lâm) và nhánh rẽ</t>
  </si>
  <si>
    <t>Tổng công ty điện lực TP Hà Nội</t>
  </si>
  <si>
    <t>Đông Dư</t>
  </si>
  <si>
    <t>Văn bản số 1011/QHKT-P7 ngày 08/3/2016 và số 7180/QHKT-HTKT ngày 20/10/2017 của Sở Quy hoạch kiến trúc về việc chấp thuận vị trí trạm điện và hướng tuyến dây 110kV</t>
  </si>
  <si>
    <t>Cụm công nghiệp Phú Thị - Giai đoạn 2</t>
  </si>
  <si>
    <t>Công ty Cổ phần phát triển Fuji Hà Nội</t>
  </si>
  <si>
    <t>Xã Phú Thị, Dương Xá</t>
  </si>
  <si>
    <t>Thông báo số 2263-TB/TU ngày 22/10/2019 thông báo kết luận của Ban thường vụ Thành ủy nhất trí về chủ trương đối với việc thành lập Cụm công nghiệp Phú Thị - Giai đoạn 2</t>
  </si>
  <si>
    <t>Giải phóng mặt bằng khu đất đấu giá quyền sử dụng đất tại xã Đình Xuyên, huyện Gia Lâm</t>
  </si>
  <si>
    <t xml:space="preserve"> Quyết định số 4130/QĐ-UBND ngày 20/6/2019 của UBND huyện Gia Lâm có  về việc phê duyệt dự án đầu tư: Dự án Giải phóng mặt bằng khu đất đấu giá quyền sử dụng đất tại xã Đình Xuyên, huyện Gia Lâm
Văn bản số 6561/STNMT-CCQLDD ngày 17/7/2019 về việc xác định ranh giới khu đất phục vụ GPMB</t>
  </si>
  <si>
    <t>GPMB khu đấu giá quyền sử dụng đất X1 thôn Trùng Quán, xã Yên Thường, huyện Gia Lâm</t>
  </si>
  <si>
    <t>Yên Thường</t>
  </si>
  <si>
    <t>Quyết định số 8910//QĐ-UBND ngày 26/10/2018 của UBND huyện Gia Lâm về việc phê duyệt quy hoạch chi tiết TL: 1/500;  Quyết định số 9001/QĐ-UBND ngày 31/10/2018 của UBND huyện Gia Lâm về phê duyệt BCNCKT dư án; 
Văn bản số 4188/STNMT-CCQLĐĐ ngày 14/5/2019 của Sở Tài nguyên và Môi trường về việc hướng dẫn xác định ranh giới khu đất phục vụ công tác bồi thường hỗ trợ và tái định cư khi nhà nước thu hồi đất thực hiện dự án GPMB khu đấu giá quyền sử dụng đất X1 thôn Trùng Quán, xã Yên Thường, huyện Gia Lâm;
Ngày 18/5/2019 tổ chức bàn giao cắm mốc tại hiện trường;</t>
  </si>
  <si>
    <t>GPMB khu đấu giá quyền sử dụng đất X2 xã Đình Xuyên và xã Yên Thường, huyện Gia Lâm</t>
  </si>
  <si>
    <t>Đình Xuyên, Yên Thường</t>
  </si>
  <si>
    <t>Quyết định số 4491/QĐ-UBND ngày 7/6/2018 của UBND huyện Gia Lâm về phê duyệt dự án; Quyết định số 1949/QĐ-UBND ngày 7/3/2019 của UBND huyện Gia Lâm về phê duyệt điều chỉnh dự án.
Văn bản số 8637/STNMT-CCQLĐĐ ngày 16/9/2019 của Sở Tài nguyên và Môi trường về việc hướng dẫn xác định ranh giới khu đất phục vụ công tác bồi thường hỗ trợ và tái định cư khi nhà nước thu hồi đất thực hiện dự án Giải phóng mặt bằng khu đấu giá quyền sử dụng đất X2 xã Đình Xuyên và xã Yên Thường, huyện Gia Lâm;
Ngày 01/10/2019 tổ chức bàn giao cắm mốc tại hiện trường;</t>
  </si>
  <si>
    <t>GPMB khu đấu giá quyền sử dụng đất X5 thôn Quy Mông và thôn Trùng Quán, xã Yên Thường, huyện Gia Lâm</t>
  </si>
  <si>
    <t>Chấp thuận QH TMB của UBND huyện Gia Lâm ký ngày 18/5/2018; Quyết định phê duyệt dự án đầu tư số 4494/QĐ-UBND ngày 07/6/2018 của UBND huyện Gia Lâm; Quyết định số 1622/QĐ-UBND ngày 26/02/2019 của UBND huyện Gia Lâm về việc đính chính tên dự án tại các quyết định: số 3635/QĐ-UBND ngày 09/5/2018, số 3767/QĐ-UBND ngày 14/5/2018 và số 4494/QĐ-UBND ngày 07/6/2018; Bản vẽ điều chỉnh ranh giới dự án được UBND huyện chấp thuận ngày 14/12/2019
Văn bản số 6977/STNMT-CCQLĐĐ ngày 24/8/2018 của Sở Tài nguyên và Môi trường về việc hướng dẫn xác định ranh giới khu đất phục vụ công tác bồi thường hỗ trợ và tái định cư khi nhà nước thu hồi đất thực hiện dự án; 
Ngày 17/9/2018 tổ chức bàn giao cắm mốc tại hiện trường;</t>
  </si>
  <si>
    <t>Xây dựng HTKT phục vụ đấu giá đất nhỏ kẹt thôn Vàng, xã Cổ Bi, huyện Gia Lâm</t>
  </si>
  <si>
    <t>thôn Vàng, Cổ Bi</t>
  </si>
  <si>
    <t xml:space="preserve">Quyết định phê duyệt chủ trương đầu tư số 7126/QĐ-UBND ngày 31/8/2016 của UBND huyện Gia Lâm, QĐ phê dự án 4487/QĐ-UBND ngày 7/6/2018;
Văn bản số 750/STNMT-CCQLĐĐ ngày 29/1/2019 của Sở Tài nguyên và Môi trường về việc hướng dẫn xác định ranh giới khu đất phục vụ công tác bồi thường hỗ trợ và tái định cư khi nhà nước thu hồi đất thực hiện dự án; </t>
  </si>
  <si>
    <t>GPMB ô đất theo quy hoạch khu nhà ở Tháp Vàng, thôn Trân Tảo, xã Phú Thị, huyện Gia Lâm</t>
  </si>
  <si>
    <t xml:space="preserve"> thôn Trân Tảo, xã Phú Thị</t>
  </si>
  <si>
    <t>Quyết định số 2833/QĐ-UBND ngày 25/10/2011 về việc phê duyệt QHCT tỷ lệ 1/500 của UBND huyện Gia Lâm;
 Quyết định số 5421/QĐ-UBND ngày 14/8/2018 của UBND huyện Gia Lâm phê duyệt dự án đầu tư;
 Đã cắm mốc GPMB theo Văn bản số 10444/STNMT-CCQLDD ngày 7/11/2019 về việc xác định ranh giới khu đất phục vụ GPMB</t>
  </si>
  <si>
    <t>Xây dựng tuyến đường theo quy hoạch 17,5m nối từ ô đất TQ5 ra đường Đông Dư Dương Xá</t>
  </si>
  <si>
    <t>Quyết định số 8910//QĐ-UBND ngày 31/10/2018 của UBND huyện Gia Lâm về việc Báo cáo kinh tế kỹ thuật dự án Xây dựng tuyến đường theo quy hoạch 17,5m nối từ ô đất TQ5 ra đường Đông Dư Dương Xá
Văn bản hướng dẫn số 1902/STNMTCCALĐĐ ngày 13/3/2020 của Sở Tài nguyên và Môi trường về việc hướng dẫn xác định ranh giới khu đất phục vụ công tác bồi thường hỗ trợ và tái định cư khi nhà nước thu hồi đất thực hiện dự án;</t>
  </si>
  <si>
    <t>Nâng cấp, cải tạo các tuyến đường liên thôn trục chính: Thôn Thuận Tiến (khu vườn hoa), Dương Đình, xã Dương Xá</t>
  </si>
  <si>
    <t>Xã Dương Xá</t>
  </si>
  <si>
    <t>Quyết định 4159/QĐ-UBND ngày 24/6/2019 của UBND huyện Gia Lâm về việc phê duyệt Báo cáo KTKT dự án Nâng cấp, cải tạo các tuyến đường liên thôn trục chính: Thôn Thuận Tiến (khu vườn hoa), Dương Đình, xã Dương Xá</t>
  </si>
  <si>
    <t>Xây dựng tuyến đường theo quy hoạch từ đường Đình Xuyên qua khu đấu giá X1 đến đường Ninh Hiệp, huyện Gia Lâm</t>
  </si>
  <si>
    <t>Xã Yên Thường, Đình Xuyên</t>
  </si>
  <si>
    <t>Quyết định số 8192/QĐ-UBND ngày 31/10/2019 của UBND huyện Gia Lâm về việc phê duyệt Dự án đầu tư dự án</t>
  </si>
  <si>
    <t>Cải tạo, chỉnh trang các tuyến đường trục chính các thôn: Trùng Quán, Quy Mông; xã Yên Thường, huyện Gia Lâm</t>
  </si>
  <si>
    <t>Thôn Trùng Quán, thông Quy Mông, xã Yên Thường</t>
  </si>
  <si>
    <t>Quyết định số 4145/QĐ-UBND ngày 21/06/2019 của UBND huyện Gia Lâm về phê duyệt báo cáo kinh tế kỹ thuật dự án: Cải tạo, chỉnh trang các tuyến đường trục chính các thôn: Trùng Quán, Quy Mông; xã Yên Thường, huyện Gia Lâm</t>
  </si>
  <si>
    <t>Xây dựng tuyến đường từ đường Đặng Phúc Thông vào khu đấu giá X5 thôn Quy Mông và thôn Trùng Quán, xã Yên Thường, huyện Gia Lâm</t>
  </si>
  <si>
    <t>Xã Yên Thường</t>
  </si>
  <si>
    <t>Quyết định số 7985/QĐ-UBND ngày 28/10/2019 của UBND huyện Gia Lâm về việc phê duyệt Dự án đầu tư dự án</t>
  </si>
  <si>
    <t>Xây dựng Trường mầm non Trung Mầu, huyện Gia Lâm</t>
  </si>
  <si>
    <t>xã Trung Mầu</t>
  </si>
  <si>
    <t>QĐ số 8092/QĐ-UBND ngày 31/10/2019 UBND huyện Gia Lâm về việc phê duyệt dự án đầu tư</t>
  </si>
  <si>
    <t>Giải phóng mặt bằng tạo quỹ đất theo quy hoạch khu đất PD1, PD2, PD3 xã Phù Đổng, huyện Gia Lâm</t>
  </si>
  <si>
    <t>Phù Đổng</t>
  </si>
  <si>
    <t>Quyết định số 4264/QĐ-UBND ngày 29/6/2020 của UBND Huyện Gia Lâm về việc phê duyệt dự án đầu tư dự án:  Giải phóng mặt bằng tạo quỹ đất theo quy hoạch khu đất PD1, PD2, PD3 xã Phù Đổng, huyện Gia Lâm. Đã có Văn bản số 7751/STNMT-CCQLDD về việc cắm mốc thực hiện Dự án</t>
  </si>
  <si>
    <t>Giải phóng mặt bằng tạo quỹ đất theo quy hoạch khu đất PD4 xã Phù Đổng, huyện Gia Lâm</t>
  </si>
  <si>
    <t>Quyết định số 5749/QĐ-UBND ngày 31/7/2020 của UBND Huyện Gia Lâm về việc phê duyệt dự án đầu tư dự án:  Giải phóng mặt bằng tạo quỹ đất theo quy hoạch khu đất PD4, xã Phù Đổng, huyện Gia Lâm. Đang xin chỉ lệnh cắm mốc</t>
  </si>
  <si>
    <t>Giải phóng mặt bằng tạo quỹ đất theo quy hoạch khu đất PD5 xã Phù Đổng, huyện Gia Lâm</t>
  </si>
  <si>
    <t xml:space="preserve">Quyết định số 10958/QĐ-UBND ngày 26/12/2018 của UBND huyện Gia Lâm phê duyệt chủ trương đầu tư dự án: Giải phóng mặt bằng tạo quỹ đất theo quy hoạch khu đất PD5 xã Phù Đổng, huyện Gia Lâm.
Văn bản số 1226/UBND-QLĐT ngày 08/5/2020 của UBND Huyện Gia Lâm về việc chấp thuận QHTMB dự án  Giải phóng mặt bằng tạo quỹ đất theo quy hoạch khu đất PD5 xã Phù Đổng, huyện Gia Lâm 
</t>
  </si>
  <si>
    <t>Giải phóng mặt bằng tạo quỹ đất theo quy hoạch khu đất KK1, xã Kiêu Kỵ, huyện Gia Lâm</t>
  </si>
  <si>
    <t>Kiêu Kỵ</t>
  </si>
  <si>
    <t xml:space="preserve">Văn bản số 2287/UBND-QLĐT ngày 11/8/2020 của UBND Huyện Gia Lâm về việc chấp thuận QHTMB dự án  Giải phóng mặt bằng tạo quỹ đất theo quy hoạch khu đất KK1, xã Kiêu Kỵ, huyện Gia Lâm.
Quyết định số 8021/QĐ-UBND ngày 15/10/2020 về việc phê duyệt dự án Giải phóng mặt bằng tạo quỹ đất theo quy hoạch khu đất KK1, xã Kiêu Kỵ, huyện Gia Lâm.
</t>
  </si>
  <si>
    <t>Giải phóng mặt bằng tạo quỹ đất theo quy hoạch khu đất C1 tại xã Yên Thường, huyện Gia Lâm</t>
  </si>
  <si>
    <t xml:space="preserve">Văn bản số 2849/UBND-QLĐT ngày 25/9/2020 của UBND Huyện Gia Lâm về việc chấp thuận QHTMB dự án  Giải phóng mặt bằng tạo quỹ đất theo quy hoạch khu đất C1 tại xã Yên Thường, huyện Gia Lâm.
Quyết định số 8018/QĐ-UBND ngày 15/10/2020 về việc phê duyệt dự án Giải phóng mặt bằng tạo quỹ đất theo quy hoạch khu đất C1 tại xã Yên Thường, huyện Gia Lâm.
</t>
  </si>
  <si>
    <t>Giải phóng mặt bằng tạo quỹ đất theo quy hoạch khu đất C2 tại xã Yên Viên, huyện Gia Lâm</t>
  </si>
  <si>
    <t xml:space="preserve">Văn bản số 2847/UBND-QLĐT ngày 25/9/2020 của UBND Huyện Gia Lâm về việc chấp thuận QHTMB dự án  Giải phóng mặt bằng tạo quỹ đất theo quy hoạch khu đất C2 tại xã Yên Thường, huyện Gia Lâm
Quyết định số 8019/QĐ-UBND ngày 15/10/2020 về việc phê duyệt dự án Giải phóng mặt bằng tạo quỹ đất theo quy hoạch khu đất C2 tại xã Yên Thường, huyện Gia Lâm. 
</t>
  </si>
  <si>
    <t>Cải tạo, chỉnh trang ao Bầu xã Phú Thị</t>
  </si>
  <si>
    <t>Quyết định 9023/QĐ-UBND ngày 31/10/2018 của UBND huyện Gia Lâm về việc phê duyệt chủ trương đầu tư dự án Cải tạo, chỉnh trang ao Bầu, xã Phú Thị.
Quyết định số 6436/QĐ-UBND ngày 31/8/2020 của UBND huyện Gia Lâm về việc phê duyệt điều chỉnh Báo cáo kinh tế kỹ thuật dự án cải tạo, chỉnh trang kè ao Bầu, xã Phú Thị, xã Dương Xá, huyện Gia Lâm</t>
  </si>
  <si>
    <t>Kè hồ, làm đường dạo chống lấn chiếm hồ Vực, xã Đình Xuyên, huyện Gia Lâm</t>
  </si>
  <si>
    <t>Xã Dương Hà, Đình Xuyên, Ninh Hiệp</t>
  </si>
  <si>
    <t>- Quyết định số 3652/QĐ-UBND ngày 05/6/2020 của UBND huyện Gia Lâm về việc phê duyệt Dự án đầu tư dự án: Kè hồ, làm đường dạo chống lấn chiếm hồ Vực, xã Đình Xuyên, huyện Gia Lâm
- Văn bản chỉ lệnh cắm mốc 7853/STNMT-CCQLĐĐ của Sở TN&amp;MT ngày 09/9/2020 của Sở Tài nguyên và Môi trường</t>
  </si>
  <si>
    <t>Xây dựng trạm biến áp 110kV Trâu Quỳ và nhánh rẽ</t>
  </si>
  <si>
    <t>Ban Quản lý dự án lưới điện Hà Nội</t>
  </si>
  <si>
    <t>TT Trâu Quỳ</t>
  </si>
  <si>
    <t>Văn bản số 2281/QHKT-HTKT ngày 06/5/2019 của Sở Quy hoạch - Kiến trúc về việc thỏa thuận vị trí trạm và hướng tuyến công trình: xây dựng mới trạm 110kV Trâu Quỳ và nhánh rẽ</t>
  </si>
  <si>
    <t>Xây dựng trường mầm non Hoa Sữa, xã Yên Viên, huyện Gia Lâm</t>
  </si>
  <si>
    <t>xã Yên viên</t>
  </si>
  <si>
    <t>QĐ số 4415/QĐ-UBND ngày 6/7/2020 của UBND huyện Gia Lâm về phê duyệt dự án: Xây dựng trường mầm non Hoa Sữa, xã Yên Viên, huyện Gia Lâm</t>
  </si>
  <si>
    <t>Quyết định số 1644/QĐ-UBND ngày 19/3/2020 của UBND huyện về việc Phê duyệt dự án đầu tư: Xây dựng trường mầm non Phù Đổng, điểm trường thôn Đổng Viên</t>
  </si>
  <si>
    <t>Cải tạo, chỉnh trang một số tuyến đường và ao, hồ trên địa bàn xã Kiêu Kỵ, huyện Gia Lâm</t>
  </si>
  <si>
    <t>QĐ số 7914/QĐ-UBND ngày 25/10/2019 về việc phê duyệt chủ trương dự án và Nghị Quyết số 04/NQ-HĐND ngày 26/06/2020 của HĐND Huyện Gia Lâm về việc phê duyệt điều chỉnh chủ trương đầu tư dự án: Cải tạo, chỉnh trang một số tuyến đường và ao, hồ trên địa bàn xã Kiêu Kỵ, huyện Gia Lâm</t>
  </si>
  <si>
    <t>Cải tạo hệ thống thoát nước ao Dân Quân và ao Chuôm, thôn Tô Khê, Hàn Lạc, xã Phú Thị, huyện Gia Lâm</t>
  </si>
  <si>
    <t>Nghị Quyết số 14/NQ-HĐND ngày 24/9/2020 của HĐND Huyện Gia Lâm về việc phê duyệt chủ trương đầu tư và điều chỉnh chủ trương đầu tư một số dự án thuộc thẩm duyền của HĐND Huyện (kèm theo Phụ lục II.11).</t>
  </si>
  <si>
    <t>Xây dựng hạ tầng kỹ thuật Trung tâm văn hóa thể thao xã Kim Sơn (Ao Lò Gạch Thôn Kim Sơn)</t>
  </si>
  <si>
    <t>HTKT</t>
  </si>
  <si>
    <t>Xã Kim Sơn</t>
  </si>
  <si>
    <t>Nghị Quyết số 04/NQ-HĐND ngày 26/06/2020 của HĐND Huyện Gia Lâm về việc phê duyệt chủ trương đầu tư và điều chỉnh, bổ sung chủ trương đầu tư một số dự án thuộc thẩm quyền HĐND huyện Gia Lâm</t>
  </si>
  <si>
    <t>Giải phóng mặt bằng tạo quỹ đất theo quy hoạch khu chức năng CCKO3+CX8 và CC10 thuộc quy hoạch chi tiết hai bên tuyến đường 179</t>
  </si>
  <si>
    <t>- Nghị Quyết số 04/NQ-HĐND ngày 26/06/2020 của HĐND Huyện Gia Lâm về việc phê duyệt chủ trương đầu tư và điều chỉnh, bổ sung chủ trương đầu tư một số dự án thuộc thẩm quyền HĐND huyện Gia Lâm (kèm theo Phụ lục I.26);
- Quy hoạch chi tiết hai bên tuyến đường 179 đoạn từ Quốc Lộ 5 đến thôn Chu Xá, xã Kiêu Kỵ, tỷ lệ 1/500 được UBND Thành phố Hà Nội phê duyệt QHCT tại Quyết định số 2566/QĐ-UBND ngày 24/5/2016</t>
  </si>
  <si>
    <t>Giải phóng mặt bằng tạo quỹ đất theo quy hoạch khu chức năng CCCX, xã  Kiêu Kỵ, huyện Gia Lâm</t>
  </si>
  <si>
    <t xml:space="preserve">Nghị Quyết số 04/NQ-HĐND ngày 26/06/2020 của HĐND Huyện Gia Lâm về việc phê duyệt chủ trương đầu tư và điều chỉnh, bổ sung chủ trương đầu tư một số dự án thuộc thẩm quyền HĐND huyện Gia Lâm </t>
  </si>
  <si>
    <t>Giải phóng mặt bằng tạo quỹ đất theo quy hoạch khu đất DT3, xã Đa Tốn, huyện Gia Lâm</t>
  </si>
  <si>
    <t>giải phóng mặt bằng để xây dựng hạ tầng kỹ thuật cụm công nghiệp vừa và nhỏ Lâm Giang, xã Kiêu Kỵ, huyện Gia Lâm</t>
  </si>
  <si>
    <t>- Quyết định số 2007/QĐ-UBND ngày 23/5/2008 của UBND thành phố Hà Nội về việc phê duyệt quy hoạch chi tiết tỷ lệ 1/500 Cụm công nghiệp vừa và nhỏ Lâm Giang; Quyết định số 6693/QĐ-UBND ngày 16/12/2014 của UBND Thành phố về việc phê duyệt điều chỉnh cục bộ quy hoạch các ô đất ký hiệu CC, ĐX, CN1, CN3 trong quy hoạch chi tiết tỷ lệ 1/500 Cụm công nghiệp vừa và nhỏ Lâm Giang, xã Kiêu Kỵ, huyện Gia Lâm;
- Kết luận thanh tra số 1128/KL-STNMT-TTr ngày 10/5/2019 của Sở Tài nguyên và Môi trường Hà Nội kết luận thanh tra chấp hành pháp luật đất đai đối với Công ty TNHH MTV Chiếu sáng và thiết bị đô thị trong việc quản lý, sử dụng đất, thực hiện Dự án xã Kiêu Kỵ, huyện Gia Lâm;
- Thông báo số 623/TB-UBND ngày 18/6/2020 của UBND Thành phố về việc thông báo kết luận của tập thể lãnh đạo UBND Thành phố tại cuộc họp xem xét phương án sử dụng đất sau cổ phần hóa Công ty TNHH Nhà nước MTV Chiếu sáng và thiết bị đô thị</t>
  </si>
  <si>
    <t>Giải phóng mặt bằng, xây dựng hạ tầng kỹ thuật phục vụ đấu giá quyền sử dụng đất nhỏ, kẹt tại vị trí A33, xã Cổ Bi, huyện Gia Lâm</t>
  </si>
  <si>
    <t>- Nghị quyết số 04/NQ-HĐND ngày 26/6/2020 về việc phê duyệt chủ trương đầu tư và điều chỉnh, bổ sung chủ trương đầu tư một số dự án thuộc thẩm quyền của HĐND Huyện</t>
  </si>
  <si>
    <t>Giải phóng mặt bằng, xây dựng hạ tầng kỹ thuật phục vụ đấu giá quyền sử dụng đất nhỏ, kẹt tại vị trí A38, xã Dương Quang, huyện Gia Lâm</t>
  </si>
  <si>
    <t>Giải phóng mặt bằng, xây dựng hạ tầng kỹ thuật phục vụ đấu giá quyền sử dụng đất nhỏ, kẹt tại vị trí B61, B62, B63, xã Lệ Chi, huyện Gia Lâm</t>
  </si>
  <si>
    <t>Lệ Chi</t>
  </si>
  <si>
    <t>Giải phóng mặt bằng, xây dựng hạ tầng kỹ thuật phục vụ đấu giá  quyền sử dụng đất nhỏ, kẹt tại vị trí C8, C57, C69,  xã Phù Đổng, huyện Gia Lâm</t>
  </si>
  <si>
    <t>Dự án: GPMB, xây dựng HTKT phục vụ đấu giá QSD đất tại vị trí C67 xã Đặng Xá, huyện Gia Lâm</t>
  </si>
  <si>
    <t>Đặng Xá</t>
  </si>
  <si>
    <t xml:space="preserve">Kế hoạch 103/KH-UBND ngày 15/4/2020 của UBND huyện Gia Lâm về việc khắc phục tồn tại, hạn chế trong việc quản lý, sử dụng quỹ đất công trên địa bàn huyện </t>
  </si>
  <si>
    <t>- QĐ số 3125/QĐ-UBND ngày 17/8/2016 của UBND quận Hai Bà Trưng về việc chấp thuận chủ trương; 
- VB số 3860/QHKT-KHTH ngày 28/6/2018 của Sở Quy Hoạch  -  Kiến Trúc về việc xác định phạm vi, ranh giới, khu đất mở rộng chùa liên phái; 
- QĐ số 1629/QĐ-UBND ngày 07/5/2019 của UBNQ quận HBT về việc phê duyệt điều chỉnh chủ trương; 
- Biên bản định vị tọa độ mốc giới được Sở TNMT bàn giao cho UBND phường ngày 15/6/2020
- Kế hoạch số 99/KH-UBND quận HBT ngày 27/5/2020 về đầu tư công trung hạn giai đoạn 2021 - 2025; dự án bố trí thực hiện năm 2021
- Thời gian thực hiện dự án: 2016-2021</t>
  </si>
  <si>
    <t xml:space="preserve">GPMB, tu bổ tôn tạo và phát huy giá trị kiến trúc, nghệ thuật, thắng cảnh hồ Thiền Quang và di tích chùa Quang Hoa, Thiền Quang, Pháp Hoa, </t>
  </si>
  <si>
    <t>- TB số 4661/TB-BVHTTDL ngày 30/10/2017 của Bộ  Văn hóa, Thể thao và Du lịch về kết luận của Thứ Trưởng về việc thống nhất chủ trương GPMB và tôn tạo di tích; 
- VB số 4573/SVHTT-QLDT ngày 05/12/2017 của Sở VH và TT về việc thực hiện TB 4661/TB-BVHTTDL ngày 30/10/2017. 
- VB số 57/HĐND-VP ngày 20/6/2018 của HĐND quận HBT về việc phê duyệt chủ trương đầu tư;
- Kế hoạch số 99/KH-UBND quận HBT ngày 27/5/2020 về đầu tư công trung hạn giai đoạn 2021 - 2025; dự án bố trí thực hiện năm 2020-2022
- VB số 3218/BVHTTDL-DSVH ngày 01/9/2020 của Bộ Văn Hóa, Thể thao và Du lịch về việc thẩm định Dự án GPMB, tu bổ, tôn tạo và phát huy giá trị di tích hồ Thiền Quang, chùa Quang Hoa, chùa Thiền Quang, chùa Pháp Hoa
- Thời gian thực hiện dự án: Năm 2018 - 2022</t>
  </si>
  <si>
    <t>- Văn bản số 39/HĐND-VP ngày 29/4/2016 của HĐND quận HBT về việc phê duyệt chủ trương đầu tư
- Văn bản số 3316/UBND-ĐT ngày 7/7/2017 của UBND thành phố Hà Nội về việc chấp thuận chủ trương; 
- Thông báo số 1130/TB-UBND ngày 09/11/2018 của UBND Thành phố Hà Nội về Kết luận của Chủ tịch UBND Thành phố Nguyễn Đức Chung tại buổi làm việc với lãnh đạo quận Hai Bà Trưng. 
- Kế hoạch số 99/KH-UBND quận HBT ngày 27/5/2020 về đầu tư công trung hạn giai đoạn 2021 - 2025; dự án bố trí vốn thực hiện năm 2021 (Đầu tư công 2021)</t>
  </si>
  <si>
    <t>- Văn bản số 185/UBND-TCKH ngày 22/2/2019 của UBND quận về việc giao nhiệm vụ lập báo cáo đề cuất chủ trương
- Nghị quyết số 08/NQ-HĐND ngày 20/5/2020 của HĐND quận Hai Bà Trưng về việc phê duyệt chủ trương đầu tư dự án
- Kế hoạch số 99/KH-UBND quận HBT ngày 27/5/2020 về đầu tư công trung hạn giai đoạn 2021 - 2025; dự án bố trí thực hiện năm 2020-2022
- Thời gian thực hiện dự án: 2020- 2022</t>
  </si>
  <si>
    <t xml:space="preserve">Mở rộng trường tiểu học Trung Hiền </t>
  </si>
  <si>
    <t>Ao Trung Hiền - phường Trương Định</t>
  </si>
  <si>
    <t>- VB số 1425/UBND-QLĐT ngày 21/11/2012 của UBND quậ HBT về việc phê duyệt tổng mặt bằng và phương án kiến trúc; 
- Quyết định số 1652/QĐ-UBND ngày 24/4/2013 của UBND quận HBT về phê duyệt dự án đầu tư; 
- Quyết định số 5331/QĐ-UBND ngày 26/12/2013 của UBND quận HBT về phê duyệt bản vẽ thi công - dự toán; 
- Các quyết định thu hồi đất; Biên bản khởi công ngày 31/10/2017
- QĐ số 5850/QĐ-UBND ngày 16/12/2019 về việc phê duyệt điều chỉnh thời gian thực hiện dự án 
- Kế hoạch số 99/KH-UBND quận HBT ngày 27/5/2020 về đầu tư công trung hạn giai đoạn 2021 - 2025; Đầu tư công 2021</t>
  </si>
  <si>
    <t>- VB số 126/HĐND-VP ngày 27/10/2017 của HĐND quận HBT về việc phê duyệt chủ trương đầu tư dự án; 
- VB số 10/UBND-QLĐT ngày 15/10/2018 v/v chấp thuận bản vẽ điều chỉnh TMB và phương án kiến trúc dự án; 
- Quyết định số 3573/QĐ-UBND ngày 31/10/2018 của UBND quận Hai Bà Trưng về việc phê duyệt đầu tư xây dựng dự án
- Biên định vị tọa độ mốc giới được Sở TNMT bàn giao ngày 27/12/2019
- Kế hoạch số 99/KH-UBND quận HBT ngày 27/5/2020 về đầu tư công trung hạn giai đoạn 2021 - 2025;  (Đầu tư công năm 2021)
- Thông báo số 292/TB-UBND ngày 20/8/2020 của UBND quận về việc thu hồi đất
- Thời gian thực hiện dự án: 2017-2021</t>
  </si>
  <si>
    <t>- VB số 1237/UBND-TN&amp;MT ngày 26/10/2016 của UBND quận HBT về việc xin chấp thuận chủ trương thu hồi và điều chỉnh quỹ đất nông nghiệp; 
- VB số 2493/STNMT-CCQLĐĐ ngày 30/3/2018 về việc hướng dẫn UBND quận HBT lập phướng án đối với điểm đất nông nghiệp; 
- Văn bản số 1014/UBND-TCKH ngày 23/7/2018 của UBND quận giao nhiệm vụ  cho Ban QLDA lập báo cáo đầu tư xây dựng  dự án;  
- Nghị quyết số 06/NQ-HĐND ngày 20/6/2019 của HĐND quận Hai Bà Trưng về việc điều chỉnh chủ trương đầu tư dự án; 
- Kế hoạch số 99/KH-UBND quận HBT ngày 27/5/2020 về đầu tư công trung hạn giai đoạn 2021 - 2025; dự án bố trí thực hiện năm 2019-2023
- Hiện nay Ban đã tổ chức đo đạc, đã có chỉ giới đường đỏ khu đất. Hiện đang lập điều chỉnh cục bộ quy hoạch chi tiết trình sở QHKT thẩm định. Dự kiến thành phố phê duyệt trong Quý 4/2020
- Thời gian thực hiện dự án: 2019 - 2023</t>
  </si>
  <si>
    <t>- Quyết định số 2933/QĐ-UBND ngày 12/9/2014 về việc  phê duyệt Báo cáo kinh tế kỹ thuật công trình Xây dựng trụ sở UBND Lê Đại Hành;  
- Biên bản bàn giao mốc giới giữa sở TNMT và UBND quận HBT ngày 12/12/2014
- QĐ 2084/QĐ-UBND ngày 26/5/2017 của UBND quận Hai Bà Trưng về việc phê duyệt điều chỉnh Báo cáo kinh tế kỹ thuật và giá gói thầu giai đoạn thực hiện dự án
- VB số 969/UBND-TN&amp;MT ngày 12/7/2018 của UBND quận Hai Bà Trưng báo cáo UBND thành phố về việc thực hiện dự án xây dựng trụ sở UBND Lê Đại Hành; 
- Văn bản số 6668/VP-DD1 ngày 24/8/2018 của Văn phòng UBND Thành phố Hà Nội về việc tổng hợp kết quả vụ việc giải quyết khiếu nại tại số 161-163 phố Mai Hắc Đế, quận Hai Bà Trưng; 
- Kế hoạch số 99/KH-UBND quận HBT ngày 27/5/2020 về đầu tư công trung hạn giai đoạn 2021 - 2025; Đầu tư công năm 2021</t>
  </si>
  <si>
    <t>- Báo cáo 296/BC-UBND ngày 22/8/2018 của UBND quận xin chủ trương của UBND thành phố chấp thuận; 
- Quyết định số 651/QĐ-UBND ngày 5/02/2018 của UBND thành phố về việc phê duyệt phương án sử dụng đất sau sắp xếp công ty TNHH MTV Điện Ảnh Hà Nội; 
- NQ số 09/NQ-HĐND ngày 29/10/2019 của HĐND quận Hai Bà Trưng về việc phê duyệt chủ trương đầu tư
- Biên định vị tọa độ mốc giới được Sở TNMT bàn giao ngày 31/12/2019
- Kế hoạch số 99/KH-UBND quận HBT ngày 27/5/2020 về đầu tư công trung hạn giai đoạn 2021 - 2025; dự án bố trí thực hiện năm 2020-2022
- Thời gian thực hiện dự án: 2019- 2022</t>
  </si>
  <si>
    <t>- QĐ số 4614/QĐ-UBND ngày 28/11/2017 của UBND quận Hai Bà Trưng về việc phê duyệt chủ trương đầu tư của dự án; 
- VB số 1146/VQH-TT4 ngày 08/6/2018 của Viện Quy hoạch xây dựng HN về việc cung cấp số liệu hạ tầng kỹ thuật của dự án;  
- TTr số 1229/TTr-BQLDA ngày 19/6/2018 v/v thẩm định, phê duyệt chỉ giới đường đỏ dự án; 
- Kế hoạch số 99/KH-UBND quận HBT ngày 27/5/2020 về đầu tư công trung hạn giai đoạn 2021 - 2025; 
- Hiện đang chờ Thành phố phê duyệt quy hoạch phân khu H1.4 để phê duyệt chỉ giới đường đỏ và lập dự án, triển khai thu hồi đất; 
- Thời gian bố trí vốn thực hiện năm 2020-2022</t>
  </si>
  <si>
    <t>c</t>
  </si>
  <si>
    <t>- Thông báo số 836/TB-UBND ngày 31/8/2018 của UBND thành phố Hà Nội về kết luận của đồng chí chủ tịch UBND thành phố tại cuộc họp về công tác GPMB; 
- VB số 1258/UBND-TCKH ngày 13/9/2018 của UBND quận HBT về giao nhiệm vụ lập báo cáo đề xuất chủ trương. 
- Biên bản họp ngày 10/4/2019 giữa sở Quy hoạch Kiến trúc, Sở Tài nguyên Môi trường, sở Công Thương, sở Kế hoạch Đầu Tư, Sở Tài Chính, Sở Xây Dựng về việc thống nhất phương án triển khai; 
- VB số 2002/QHKT-KHTH ngày 17/4/2019 của Sở Quy hoạch Kiến trúc về việc giải quyết kiến nghị lên quan đến việc triển khai dự án; 
- Nghị quyết số 06/NQ-HĐND ngày 20/6/2019 của HĐND quận Hai Bà Trưng về việc điều chỉnh chủ trương đầu tư dự án; 
- Văn bản số 11/UBND-QLĐT ngày 16/9/2019 về việc chấp thuận quy hoạch tổng mặt bằng dự án.
- Các thông báo thu hồi đất năm 2020, đang điều tra khảo sát.
- Thời gian thực hiện dự án: 2018-2020</t>
  </si>
  <si>
    <t>Xây dựng nhà văn hóa phường Trương Định tại ao Bãi Bóng 3</t>
  </si>
  <si>
    <t>Ao Bãi Bóng 3, phường Trương Định</t>
  </si>
  <si>
    <t>- QĐ số 5003/QĐ-UBND ngày 21/10/2019 cuả UBND quận về việc phê duyệt chủ trương đầu tư
- Kế hoạch số 99/KH-UBND quận HBT ngày 27/5/2020 về đầu tư công trung hạn giai đoạn 2021 - 2025; Đầu tư công 2021
- Thời gian thực hiện dự án: 2019 - 2021</t>
  </si>
  <si>
    <t>Khớp nối ngõ 61 Lạc Trung - Mạc Thị Bưởi và phố Minh Khai</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</si>
  <si>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1745/VQH-TT1 ngày 07/8/2020 về việc Chỉ giới đường đỏ dự án Xây dựng đường nối ngõ 61 Lạc Trung với phố Mạc Thị Bưởi
- Thời gian thực hiện dự án: 2019- 2023</t>
  </si>
  <si>
    <t>- Văn bản số 309/UBND-TCKH của UBND quận HBT ngày 20/3/2018 về việc giao nhiệm vụ lập chủ trương đầu tư dự án Kết nối đường qua công ty xe bus với dự án 423 Minh Khai; 
- Thông báo số 1387-TB/QU ngày 18/10/2019 của Quận Ủy HBT về kết luận của Ban thường vụ Quận ủy về chủ trương đầu tư dự án;  
- NQ số 09/NQ-HĐND ngày 29/10/2019 của HĐND quận Hai Bà Trưng về việc phê duyệt chủ trương đầu tư; 
- Kế hoạch số 99/KH-UBND quận HBT ngày 27/5/2020 về đầu tư công trung hạn giai đoạn 2021 - 2025; dự án bố trí thực hiện năm 2020-2022
- VB số 2465/BQLDA  ngày 31/8/2020 về việc Thẩm định, phê duyệt hồ sơ chỉ giới đường đỏ dự án Kết nối đường qua công ty xe bus với dự án 423 Minh Khai
- Thời gian thực hiện dự án: 2019- 2023</t>
  </si>
  <si>
    <t>- QĐ 902/QĐ-UBND ngày 12/04/2018 của UBND quận Hai Bà Trưng về việc phê duyệt điều chỉnh chủ trương đầu tư; 
- VB số 15/UBND-QLĐT ngày 10/10/2019 của UBND quận Hai Bà Trưng về việc chấp thuận tổng mặt bằng và phương án kiến trúc; 
- Kế hoạch số 99/KH-UBND quận HBT ngày 27/5/2020 về đầu tư công trung hạn giai đoạn 2021 - 2025; dự án bố trí thực hiện năm 2021;
- QĐ 2608/QĐ-UBND ngày 12/8/2020 của UBND quận Hai Bà Trưng về việc phê duyệt báo cáo KTHT
- Thời gian thực hiện dự án: 2018-2021</t>
  </si>
  <si>
    <t>- QĐ số 22/QĐ-UBND ngày 16/4/2018 về việc phê duyệt chủ trương đầu tư; 
- Quyết định số 3571/QĐ-UBND ngày 31/10/2018 của UBND quận Hai Bà Trưng về việc phê duyệt dự án đầu tư xây dựng công trình; 
- Quyết định số 2145/QĐ-UBND ngày 24/5/2019 của UBND quận Hai Bà Trưng về việc phê duyệt Thiết kế bản vẽ thi công – dự toán công trình; 
- Biên định vị tọa độ mốc giới được Sở TNMT bàn giao ngày 20/11/2019
- Kế hoạch số 99/KH-UBND quận HBT ngày 27/5/2020 về đầu tư công trung hạn giai đoạn 2021 - 2025; Đầu tư công 2021
- Thời gian thực hiện dự án: 2018-2021</t>
  </si>
  <si>
    <t>Xây dựng HTKT khu đất dịch vụ xã Di Trạch - vị trí X6</t>
  </si>
  <si>
    <t>Di Trạch</t>
  </si>
  <si>
    <t>Quyết định 2383/QĐ-UBND ngày 09/5/2018 của UBND huyện về việc phê duyệt BC KTKT khu X6</t>
  </si>
  <si>
    <t>Xây dựng HTKT khu đất dịch vụ xã Lại Yên</t>
  </si>
  <si>
    <t>Lại Yên</t>
  </si>
  <si>
    <t>Quyết định số 3279/QĐ-UBND ngày 05/6/2018 của UBND huyện Hoài Đức về việc phê duyệt BC KTKT, Quyết định số 7333/QĐ-UBND ngày 23/11/2018 của UBND huyện Hoài Đức về việc điều chỉnh thời gian, nguồn vốn.</t>
  </si>
  <si>
    <t>Hạ tầng kỹ thuật khu đất dịch vụ xã An Thượng (vị trí X1)</t>
  </si>
  <si>
    <t>An Thượng</t>
  </si>
  <si>
    <t>Quyết định số 9526/QĐ-UBND ngày 31/10/2017 của UBND huyện Hoài Đức về việc phê duyệt BC KTKT, Quyết định số 7334/QĐ-UBND ngày 23/11/2018 của UBND huyện Hoài Đức về việc điều chỉnh thời gian, nguồn vốn;</t>
  </si>
  <si>
    <t>Đường giao thông liên xã Cát Quế - Dương Liễu</t>
  </si>
  <si>
    <t>Dương Liễu, Cát Quế</t>
  </si>
  <si>
    <t>Quyết định số 5105/QĐ-UBND ngày 23/10/2019 của UBND huyện Hoài Đức về việc phê duyệt điều chỉnh dự án đầu tư.
Nghị Quyết 08/NQ-HĐND ngày 27/6/2019 của HĐND huyện về việc phê duyệt dự án đầu tư.</t>
  </si>
  <si>
    <t>Đường từ QL32 qua khu đô thị Cienco 5 khớp nối đường HQV kéo dài</t>
  </si>
  <si>
    <t>TT Trạm Trôi</t>
  </si>
  <si>
    <t>Quyết định số 8064/QĐ-UBND ngày 25/10/2016 của UBND huyện Hoài Đức về việc phê duyệt dự án bồi thường, hỗ trợ GPMB ; Quyết định số 5397/QĐ-UBND ngày 30/10/2019 của UBND huyện Hoài Đức về việc phê duyệt dự án Đầu tư xây dựng.</t>
  </si>
  <si>
    <t>Đường dọc kênh Đan Hoài từ Tiền Yên đến Song Phương</t>
  </si>
  <si>
    <t>Đắc Sở, Tiền Yên, Song Phương</t>
  </si>
  <si>
    <t>Quyết định số số 6312/QĐ - UBND ngày 30/10/2018 của UBND huyện Hoài Đức về phê duyệt dự án đầu tư xây dựng</t>
  </si>
  <si>
    <t>Tuyến đường dọc kênh Đan Hoài phía bờ trái từ Minh Khai đến Tiền Yên</t>
  </si>
  <si>
    <t xml:space="preserve"> Dương Liễu, Cát Quế, Yên Sở, Đắc Sở</t>
  </si>
  <si>
    <t>Quyết định số 6484/QĐ-UBND ngày 31/10/2018 của UBND huyện Hoài Đức về việc phê duyệt dự án.</t>
  </si>
  <si>
    <t>Đường trục chính xã Kim Chung</t>
  </si>
  <si>
    <t>Quyết định số 6378/QĐ - UBND ngày 30/10/2018 của UBND huyện Hoài Đức về phê duyệt dự án đầu tư xây dựng.</t>
  </si>
  <si>
    <t>Đường ĐH 04 từ Tiền Yên đến Đại lộ Thăng Long</t>
  </si>
  <si>
    <t>Tiền Yên, Song Phương</t>
  </si>
  <si>
    <t>Quyết định số 6183/QĐ - UBND ngày 24/10/2018 của UBND huyện Hoài Đức về phê duyệt dự án</t>
  </si>
  <si>
    <t>Đường ĐH 04 từ Đại Lộ Thăng Long đến đường tỉnh 423</t>
  </si>
  <si>
    <t>Vân Côn, An Thượng, Song Phương</t>
  </si>
  <si>
    <t>Quyết định số 6193/QĐ - UBND ngày 25/10/2018 của UBND huyện Hoài Đức về phê duyệt dự án</t>
  </si>
  <si>
    <t>Xây dựng tuyến đường ĐH 03 huyện Hoài Đức</t>
  </si>
  <si>
    <t>An Thượng, Đông La, An Khánh</t>
  </si>
  <si>
    <t>Quyết định số 5055/QĐ - UBND ngày 15/10/2019 của UBND huyện Hoài Đức về phê duyệt thiết kế bản vẽ thi công và dự toán</t>
  </si>
  <si>
    <t>Tuyến đường ĐH02 huyện Hoài Đức</t>
  </si>
  <si>
    <t>Đức Thượng, Đức Giang, TT Trạm Trôi</t>
  </si>
  <si>
    <t>Quyết định số 5344/QĐ-UBND ngày 30/10/2019 của UBND huyện Hoài Đức về việc phê duyệ dự án đầu tư.
.</t>
  </si>
  <si>
    <t>Tuyến đường Lại Yên - Vân Canh (Từ liên khu vực 2 đến đường vành đai 3,5) huyện Hoài Đức</t>
  </si>
  <si>
    <t>Lại Yên, Vân Canh, Song Phương</t>
  </si>
  <si>
    <t xml:space="preserve">Quyết định số 5343/QĐ-UBND ngày 30/10/2019 của UBND huyện Hoài Đức về việc phê duyệt dự án đầu tư.
</t>
  </si>
  <si>
    <t>Tuyến đường liên khu vực 8 (Từ tỉnh lộ 423 đến Đại lộ Thăng Long)</t>
  </si>
  <si>
    <t>An Thượng, An Khánh</t>
  </si>
  <si>
    <t xml:space="preserve">Quyết định số 5388/QĐ-UBND ngày 30/10/2019 của UBND huyện Hoài Đức về việc phê duyệt dự án đầu tư.
</t>
  </si>
  <si>
    <t>Tuyến đường liên khu vực 1 - từ Đức Thượng đến Song Phương</t>
  </si>
  <si>
    <t>Song Phương, Tiền Yên, Đắc Sở, Yên Sở, Cát Quế, Dương Liễu, Minh Khai, Đức Thượng</t>
  </si>
  <si>
    <t xml:space="preserve">Quyết định số 5352/QĐ-UBND ngày 30/10/2019 của UBND huyện Hoài Đức về việc phê duyệt dự án đầu tư.
</t>
  </si>
  <si>
    <t>Đường vành đai thôn Cao Xá Đức Thượng</t>
  </si>
  <si>
    <t>Đức Thượng</t>
  </si>
  <si>
    <t>Quyết định số 6202/QĐ-UBND ngày 26/10/2018 của UBND huyện về việc phê duyệt dự án đầu tư.
Quyết định số 3554/QĐ-UBND ngày 20/6/2018 của UBND huyện về việc phê duyệt chủ trương đầu tư.
CV số 4115/UBND- BQL ngày 20/6/2018 của UBND huyện về việc điều chỉnh thời gian thi công dự án.</t>
  </si>
  <si>
    <t xml:space="preserve">Trường mầm non Cát Quế C </t>
  </si>
  <si>
    <t>Cát Quế</t>
  </si>
  <si>
    <t>Quyết định số 6098/QĐ - UBND ngày 17/10/2018 của UBND huyện Hoài Đức về phê duyệt dự án</t>
  </si>
  <si>
    <t xml:space="preserve">Mở rộng trường THCS Kim Chung </t>
  </si>
  <si>
    <t>Quyết định số 6096/QĐ - UBND ngày 17/10/2018 của UBND huyện Hoài Đức về phê duyệt dự án</t>
  </si>
  <si>
    <t xml:space="preserve">Trường mầm non La Phù 2 </t>
  </si>
  <si>
    <t>La Phù</t>
  </si>
  <si>
    <t>Quyết định số 6266/QĐ - UBND ngày 29/10/2018 của UBND huyện Hoài Đức về phê duyệt dự án</t>
  </si>
  <si>
    <t xml:space="preserve">Mở rộng trường THCS Dương Liễu </t>
  </si>
  <si>
    <t>Dương Liễu</t>
  </si>
  <si>
    <t>Quyết định số 5144/QĐ-UBND ngày 25/10/2019 của UBND huyện Hoài Đức về việc phê duyệt dự án đầu tư.</t>
  </si>
  <si>
    <t xml:space="preserve">Trường mầm non Di Trạch 2 </t>
  </si>
  <si>
    <t>Quyết định số 6268/QĐ - UBND ngày 29/10/2018 của UBND huyện Hoài Đức về phê duyệt dự án</t>
  </si>
  <si>
    <t xml:space="preserve">Mở rộng Trường tiểu học An Thượng A </t>
  </si>
  <si>
    <t>Quyết định số 6265/QĐ - UBND ngày 29/10/2018 của UBND huyện Hoài Đức về phê duyệt dự án</t>
  </si>
  <si>
    <t xml:space="preserve">Trường Mầm non Đông La I xã Đông La, huyện Hoài Đức, TP Hà Nội </t>
  </si>
  <si>
    <t>Đông La</t>
  </si>
  <si>
    <t>Quyết định số 5157/QĐ-UBND ngày 26/10/2019 của UBND huyện Hoài Đức về việc phê duyệt dự án đầu tư.
Quyết định số số 5745/QĐ-UBND ngày 12/10/2015 về việc phê duyệt chủ trương đầu tư.</t>
  </si>
  <si>
    <t xml:space="preserve">Trường tiểu học Đức Giang </t>
  </si>
  <si>
    <t>Quyết định số 6095/QĐ - UBND ngày 17/10/2018 của UBND huyện Hoài Đức về phê duyệt dự án</t>
  </si>
  <si>
    <t xml:space="preserve">Hạ tầng kỹ thuật để thực hiện đấu giá quyền sử dụng đất trên địa bàn xã Đông La - Khu Mả Trâu, thôn Đồng Nhân </t>
  </si>
  <si>
    <t>Quyết định số 5237/QĐ-UBND ngày 29/10/2019 của UBND huyện Hoài Đức về việc phê duyệt dự án đầu tư.
Quyết định số 7443/QĐ-UBND ngày 13/9/2017 ngày 13/9/2017 của UBND huyện Hoài Đức về việc phê duyệt chủ trương đầu tư.</t>
  </si>
  <si>
    <t>Xây dựng HTKT và nhà văn hóa trung tâm xã Kim Chung</t>
  </si>
  <si>
    <t>Quyết định số 3044/QĐ-UBND ngày 28/5/2020 của UBND huyện Hoài Đức về việc phê duyệt dự án đầu tư xây dựng.</t>
  </si>
  <si>
    <t>Vườn hoa sân chơi, TDTT khu trung tâm xã Sơn Đồng</t>
  </si>
  <si>
    <t>Sơn Đồng</t>
  </si>
  <si>
    <t>Quyết định số 4703/QĐ-UBND ngày 09/8/2018 của UBN huyện Hoài Đức về việc phê duyệt Báo cáo kinh tế - kỹ thuật đầu tư xây dựng.
Quyết định số 3529/QĐ-UBND ngày 20/6/2018 của UBND huyện về việc phê duyệt chủ trương đầu tư công trình</t>
  </si>
  <si>
    <t>Trạm y tế xã Đắc Sở</t>
  </si>
  <si>
    <t>Đắc Sở</t>
  </si>
  <si>
    <t>Quyết định số 5453/QĐ-UBND ngày 31/10/2019 của UBND huyện Hoài Đức về việc phê duyệt báo cáo kinh tế - kỹ thuật đầu tư xây dựng.</t>
  </si>
  <si>
    <t>Nâng cấp, mở rộng trường THCS An Thượng</t>
  </si>
  <si>
    <t>Nghị Quyết 08/NQ-HĐND ngày 27/6/2019 của HĐND huyện về việc phê duyệt dự án đầu tư.
Quyết định số 5301/QĐ-UBND ngày 30/10/2018 của UBND huyện Hoài Đức về việc phê duyệt dự án đầu tư xây dựng.</t>
  </si>
  <si>
    <t>Xây dựng trường Tiểu học Đắc Sở</t>
  </si>
  <si>
    <t xml:space="preserve">Quyết định số 5452/QĐ-UBND ngày 31/10/2019 của UBND huyện Hoài Đức về việc phê duyệt dự án đầu tư.
</t>
  </si>
  <si>
    <t>Làng giáo dục quốc tế</t>
  </si>
  <si>
    <t>Cty CP Làng giáo dục Quốc tế Thiên Hương</t>
  </si>
  <si>
    <t>An Trai, Vân Canh</t>
  </si>
  <si>
    <t>Thông báo số 708/TB-UBND/TB-UBND ngày 10/7/2017 của UBND Thành phố về việc TB kết luận của CT UBND Thành phố đối với việc điều chỉnh cục bộ tỷ lệ 1/500 dự án</t>
  </si>
  <si>
    <t>Đường dây 110kV từ TBA 220kV Quốc Oai đấu nối vào đường dây 110kV Bắc An Khánh - Nam An Khánh</t>
  </si>
  <si>
    <t>Ban QLDA lưới điện Hà Nội</t>
  </si>
  <si>
    <t>An Khánh, Vân Côn, Song Phương, An Thượng, Lại Yên</t>
  </si>
  <si>
    <t>Văn bản số 1564/UBND-KT ngày 21/4/2016 của UBND huyện Hoài Đức đồng ý phương án tuyến Đường dây 110kV từ TBA 220kV Quốc Oai đấu nối vào đường dây 110kV Bắc An Khánh - Nam An Khánh</t>
  </si>
  <si>
    <t>Trạm biến áp 110 KV thị trấn Phùng</t>
  </si>
  <si>
    <t>Tổng CT điện lực TP Hà Nội</t>
  </si>
  <si>
    <t>Đức Giang, Đức Thượng</t>
  </si>
  <si>
    <t xml:space="preserve">Quyết định số 2671/QĐ ngày 30/7/2018 của Bộ Công thương về việc phê duyệt báo cáo nghiên cứu khả thi đầu tư xd công trình </t>
  </si>
  <si>
    <t>Đường dây và Trạm biến áp 110kV Kim Chung</t>
  </si>
  <si>
    <t xml:space="preserve"> Văn bản số 838/UBND-KT ngày 01/3/2017 của UBND Thành phố Hà Nội về việc chấp thuận vị trí xây dựng trạm biến áp 110kV Kim Chung và nhánh rẽ cấp diện cho trạm</t>
  </si>
  <si>
    <t>Cải tạo đường dây 110kv Hà Đông - Sơn Tây</t>
  </si>
  <si>
    <t>La Phù, Đông La, An Thượng, Vân Côn, An Khánh</t>
  </si>
  <si>
    <t>Quyết định 3564/QĐ-EVN HANOI ngày 8/10/2015 của Tổng cục điện lực TP Hà Nội về việc phê duyệt nhiệm vụ thiết kế đầu tư xây dựng</t>
  </si>
  <si>
    <t>Xây dựng mới trạm 110kV Nam An Khánh</t>
  </si>
  <si>
    <t>An Khánh</t>
  </si>
  <si>
    <t xml:space="preserve">Quyết định số 3564/QĐ-EVN HANOI ngày 8/10/2015 của Tổng công ty điện lực Thành phố Hà Nội về việc phê duyệt nhiệm vụ thiết kế đầu tư xây dựng công trình Xây dựng mới trạm 11kV Nam An Khánh </t>
  </si>
  <si>
    <t>Cải tạo đường dây 110kv lộ 182 Chèm - Phúc Thọ</t>
  </si>
  <si>
    <t>Quyết định số 5192-EVN Hà Nội ngày 30/12/2014 của Tổng công ty điện lực Hà Nội về việc phê duyệt dự án đầu tư</t>
  </si>
  <si>
    <t>Trạm biến áp 220kV rẽ nhánh Trạm biến áp 220kV Tây Hà Nội</t>
  </si>
  <si>
    <t>Tổng công ty Truyền tải điện Quốc gia</t>
  </si>
  <si>
    <t>Vân Côn, An Thượng, Đông La</t>
  </si>
  <si>
    <t xml:space="preserve">Quyết định số 96/QĐ-EVNNPT ngày 8/01/2016 của Tổng công ty Truyền tải điện Quốc gia về việc phê duyệt thiết kế kỹ thuật- tổng dự toán công trình: Đường dây 220kV rẽ nhánh trạm biến áp 220kV Tây Hà Nội </t>
  </si>
  <si>
    <t>Cảng Nội địa (ICD) Mỹ Đình</t>
  </si>
  <si>
    <t>Cty TNHH MTV ĐTTM và DV QT</t>
  </si>
  <si>
    <r>
      <t xml:space="preserve">Quyết định số 3401/QĐ-UBND của UBND TP Hà Nội ngày 24/06/2016 v/v Phê duyệt Quy hoạch chi tiết Cảng cạn ICD Mỹ Đình tại xã Đức Thượng, huyện Hoài Đức, TP Hà Nội;  </t>
    </r>
    <r>
      <rPr>
        <sz val="13"/>
        <rFont val="Times New Roman"/>
        <family val="1"/>
        <charset val="163"/>
      </rPr>
      <t>Thông báo số 932/TB-UBND ngày 06/08/2019 của UBND TP Hà Nội</t>
    </r>
  </si>
  <si>
    <t>Đường 3.5 từ cầu Thượng Cát đến Quốc lộ 32</t>
  </si>
  <si>
    <t>Cty CPĐT xuất nhập khẩu Thăng Long - Cty CP đầu tư XD Gia Long</t>
  </si>
  <si>
    <t>Quyết định số 8390/QĐ-UBND ngày 01/12/2017 của UBND Thành phố về việc phê duyệt đề xuất dự án đầu tư xây dựng tuyến đường vành đai 3.5 từ cầu Thượng Cát đến Quốc lộ 32</t>
  </si>
  <si>
    <t>Xây dựng trạm tăng áp</t>
  </si>
  <si>
    <t>Công ty nước sạch Tây Hà Nội</t>
  </si>
  <si>
    <t>Yên Sở</t>
  </si>
  <si>
    <t>Quyết định 1842/QĐ-UBND ngày 22/03/2017 của UBND thành phố Hà Nội về Quyết định chủ trương đầu tư</t>
  </si>
  <si>
    <t>Khu nhà ở xã hội La Tinh - Đông La</t>
  </si>
  <si>
    <t>Công ty Cổ phần Đầu tư tư vấn và xây dựng Việt Nam</t>
  </si>
  <si>
    <t>Quyết định số 6057/QĐ-UBND ngày 18/9/2017 của UBND Thành phố về việc phê duyệt nhiệm vụ Quy hoạch chi tiết tỷ lệ 1/500; Quyết định số 4018/QĐ-UBND ngày 06/8/2018 của UBND Thành phố về việc phê duyệt chi tiết tỷ lệ 1/500.</t>
  </si>
  <si>
    <t>Khu đô thị Nhịp sống mới - New Style</t>
  </si>
  <si>
    <t>Công ty CP tư vấn Đầu tư thương mại Tân Cương</t>
  </si>
  <si>
    <t>Đức Thượng, Đức Giang</t>
  </si>
  <si>
    <t xml:space="preserve">Quyết định số 984/QĐ-UBND ngày 02/03/2018 của UBND Thành phố về việc phê duyệt chủ trương đầu tư </t>
  </si>
  <si>
    <t xml:space="preserve">KĐT mới Nam An Khánh </t>
  </si>
  <si>
    <t>Công ty CP ĐT PTĐT &amp; KCN Sông Đà</t>
  </si>
  <si>
    <t>Văn bản số 3736/UBND-ĐT ngày 1/8/2017 của UBND thành phố Hà Nội về việc thu hồi đất và GPMB di chuyển Viện Hóa và Khu gia đình/ Bộ TLHH theo QHCT Nam An Khánh</t>
  </si>
  <si>
    <t>Cụm công nghiệp Cát Quế</t>
  </si>
  <si>
    <t>Thông báo Kết luận của tập thể lãnh đạo UBND Thành phố số 519/TB-UBND ngày 06/5/2019 của UBND Thành phố Hà Nội về việc xem xét việc thành lập cụm công nghiệp trên địa bàn các huyện có Đề án đầu tư, xây dựng thành quận vào năm 2020</t>
  </si>
  <si>
    <t>Xây dựng, mở rộng trường tiểu học An Thượng B</t>
  </si>
  <si>
    <t xml:space="preserve">Quyết định số 5451/QĐ- UBND ngày 31/10/2019 của UBND huyện Hoài Đức về việc phê duyệt dự án đầu tư </t>
  </si>
  <si>
    <t>Vân Canh</t>
  </si>
  <si>
    <t>Cụm công nghiệp Dương Liễu - GĐ2</t>
  </si>
  <si>
    <t>Công ty cổ phần Tập đoàn Minh Dương</t>
  </si>
  <si>
    <t>Quyết định thành lập cụm số 2456/QĐ-UBND ngày 15/6/2020 của UBND Thành phố</t>
  </si>
  <si>
    <t>Cụm công nghiệp Đông La</t>
  </si>
  <si>
    <t>Công ty cổ phần Đầu tư tư vấn xây dựng Việt Nam</t>
  </si>
  <si>
    <t>Quyết định thành lập cụm số 2728/QĐ-UBND ngày 26/6/2020 của UBND Thành phố</t>
  </si>
  <si>
    <t>Mở rộng trường THCS Đức Thượng- Hạng mục: Nhà lớp học 3 tầng 9 phòng nhà giáo dục thể chất và các hạng mục phụ trợ</t>
  </si>
  <si>
    <t>Nghị quyết số 14/NQ-HĐND ngày 18/9/2020 của HĐND huyện Hoài Đức</t>
  </si>
  <si>
    <t>Đường bờ trái kênh Đan Hoài giai đoạn 3 (đoạn từ đường liên xã Minh Khai-Đức Thượng đến hết địa phận huyện Hoài Đức</t>
  </si>
  <si>
    <t>Đường giao thông nông thôn xã Đắc Sở tuyến 1, 2</t>
  </si>
  <si>
    <t>Khu vườn hoa, sân chơi cổng Đình thôn Lai Xá</t>
  </si>
  <si>
    <t>Nhà văn hoá thôn 9 xã Yên Sở</t>
  </si>
  <si>
    <t>UBND xã Yên Sở</t>
  </si>
  <si>
    <t>Nhà văn hóa thôn Minh Khai, xã La Phù</t>
  </si>
  <si>
    <t>UBND xã La Phù</t>
  </si>
  <si>
    <t>Xây dựng HTKT khu nghĩa trang tập trung huyện Hoài Đức</t>
  </si>
  <si>
    <t>Tiền Yên- Đắc Sở</t>
  </si>
  <si>
    <t>Khu nhà ở thương mại tại xã Lại Yên</t>
  </si>
  <si>
    <t>Công ty cổ phần bất động sản Mỹ Đình và Công ty Xây dựng Việt Đức</t>
  </si>
  <si>
    <t>Văn bản số 100/TB-VP ngày 31/3/2020 của VP Thành phố về việc thông báo Kết luận của đồng chí Nguyễn Quốc Hùng về việc hợp tác đầu tư và nhận chuyển nhượng, góp vốn QSDĐ để thực hiện dự án</t>
  </si>
  <si>
    <t>Khu đô thị An Khánh - An Thượng</t>
  </si>
  <si>
    <t>Công ty cổ phần Tập đoàn Hà Đô</t>
  </si>
  <si>
    <t xml:space="preserve"> An Thượng, Song Phương</t>
  </si>
  <si>
    <t>Quyết định số 5735/QĐ-UBND ngày 24/10/2018 của UBND TP Hà Nội về việc phê duyệt đồ án Điều chỉnh tổng thể QH chi tiết khu đô thị An Khánh - An Thượng tỷ lệ 1/500; Quyết định số 2753/QĐ-UBND ngày 26/6/2020 về việc quyết định điều chỉnh chủ trương đầu tư</t>
  </si>
  <si>
    <t>Khu đô thị mới Kim Chung - Di Trạch</t>
  </si>
  <si>
    <t>Tổng công ty cổ phần thương mại xây dựng</t>
  </si>
  <si>
    <t>Kim Chung, Di Trạch</t>
  </si>
  <si>
    <t>Quyết định số 5723/QĐ-UBND ngày 24/10/2018 của UBND TP Hà Nội về việc phê duyệt Điều chỉnh tổng thể QH chi tiết tỷ lệ 1/500; Quyết định số 2761/QĐ-UBND ngày 26/6/2020 của UBND TP về việc phê duyệt Điều chỉnh chủ trương đầu tư dự án</t>
  </si>
  <si>
    <t>Khu nhà ở và biệt thự tại xã Song Phương</t>
  </si>
  <si>
    <t>Công ty TNHH Thống Nhất</t>
  </si>
  <si>
    <t>Song Phương</t>
  </si>
  <si>
    <t>Quyết định số 2311/QĐ-UBND ngày 11/7/2008 giao Công ty TNHH Thống Nhất là nhà đầu tư thực hiện Dự án; Quyết định số 3120/QĐ-UBND ngày 30/7/2008 về việc phê duyệt Dự án; Thông báo số 297/TB-UBND ngày 26/3/2018 của UBND TP về kết luận cuộc họp tập thể lãnh đạo về việc triển khai Dự án</t>
  </si>
  <si>
    <t>Khu ĐTM An Lạc Green Symphony (tên cũ Khu ĐTM thuộc khu đô thị Đại học Vân Canh)</t>
  </si>
  <si>
    <t>Công ty CP Đầu tư An Lạc</t>
  </si>
  <si>
    <t>Vân Canh, An Khánh</t>
  </si>
  <si>
    <t>Quyết định số 3861/QĐ-UBND ngày 17/7/2019của UBND TP Hà Nội về việc phê duyệt Đồ án điều chỉnh tổng thể quy hoạch chi tiết khu ĐTM thuộc khu Đô thị Đại học Vân Canh
Quyết định số 2783/QĐ-UBND ngày 17/7/2019của UBND TP Hà Nội về việc phê duyệt điều chỉnh chủ Trương Đầu tư dự án khu ĐTM An Lạc Green Symphony, xã vân Canh, An Khánh, huyện Hoài Đức, Hà Nội.</t>
  </si>
  <si>
    <t>Khu biệt thự Vườn Cam</t>
  </si>
  <si>
    <t>Công ty cổ phần Vinapol</t>
  </si>
  <si>
    <t>Quyết định số 1623/QĐ-UBND ngày 16/4/2015 của UBND TP HN về việc phê duyệt điều chỉnh cục bộ Qh chi tiết tỷ lệ 1/500; Quyết định số 8544/QĐ-UBND ngày 8/12/2017 của UBND TP HN về việc phê duyệt  điều chỉnh chủ trương đầu tư dự án</t>
  </si>
  <si>
    <t>Cụm công nghiệp Minh Dương</t>
  </si>
  <si>
    <t>Quyết định số 5159/QĐ-UBND ngày 27/9/2018 của UBND Thành phố về việc bổ sung, điều chỉnh Quyết định số 2038/QĐ-UBND ngày 26/4/2018 của UBND Thành phố</t>
  </si>
  <si>
    <t xml:space="preserve"> Dự án đầu tư bồi thường hỗ trợ tái định cư theo quy hoạch (GPMB phục vụ đầu tư, tu bổ, tôn tạo đình Hà Vĩ)</t>
  </si>
  <si>
    <t>UBND quận Hoàn Kiếm</t>
  </si>
  <si>
    <t>Hàng Gai</t>
  </si>
  <si>
    <t xml:space="preserve">Quyết định phê duyệt dự án đầu tư số 699/QĐ-UBND ngày 25/08/2017 của UBND quận Hoàn Kiếm; Quyết định số 1409/QĐ-UBND ngày 11/6/2019 của UBND quận Hoàn Kiếm về việc phê duyệt dự án đầu tư </t>
  </si>
  <si>
    <t>Trùng tu, tôn tạo trụ sở làm việc Tòa án nhân dân tối cao số 48-48A Lý Thường Kiệt, quận Hoàn Kiếm, thành phố Hà Nội (GĐ2)</t>
  </si>
  <si>
    <t>Trần Hưng Đạo</t>
  </si>
  <si>
    <r>
      <t xml:space="preserve">Quyết định số 131/QĐ-TANDTC-KHTC ngày 3/7/2019 của TAND tối cao về việc phê duyệt dự án; </t>
    </r>
    <r>
      <rPr>
        <sz val="11"/>
        <color indexed="10"/>
        <rFont val="Times New Roman"/>
        <family val="1"/>
      </rPr>
      <t>Quyết định số 2154/QĐ-UBND ngày 28/5/2020 của UBND TP Hà Nội về việc điều chỉnh một số nội dung tại QĐ số 7037/QĐ-UBND ngày 10/10/2017 của UBND TP; Quyết định số 81/QĐ-TANDTC-KHTC ngày 12/3/2020 của TAND về việc phê duyệt điều chỉnh dự án;Quyết định số 80/QĐ-TANDTC-VP ngày 11/3/2020 của TAND về việc phê duyệt điều chỉnh tên dự án</t>
    </r>
  </si>
  <si>
    <t>Chỉnh trang hạ tầng kỹ thuật phố Chương Dương Độ</t>
  </si>
  <si>
    <t>Chương Dương</t>
  </si>
  <si>
    <t>Quyết định số 467/QĐ-UBND ngày 21/1/2014 của UBND TP Hà Nội về việc phê duyệt cho phép chuẩn bị thực hiện đầu tư; Văn bản số 197/HĐND-KTXH ngày 10/9/2018 của HĐND quận Hoàn Kiếm về việc phê duyệt chủ trương đầu tư dự án; Quyết định phê duyệt dự án số 2401/QĐ-UBND ngày 30/9/2019 của UBND quận Hoàn Kiếm</t>
  </si>
  <si>
    <t>Dự án nâng cấp, mở rộng đường Lĩnh Nam</t>
  </si>
  <si>
    <t>UBND quận Hoàng Mai</t>
  </si>
  <si>
    <t>Vĩnh Hưng, Mai Động</t>
  </si>
  <si>
    <t>- Quyết định số 716/QĐ-UBND  ngày 01/02/2013 của UBND Thành phố về việc phê duyệt dự án.
- Quyết định số 4769/QĐ-UBND ngày 05/09/2019 của UBND Thành phố về việc phê duyệ điều chỉnh dự án.</t>
  </si>
  <si>
    <t>Dự án bãi đỗ xe công cộng tại ô đất C11/P2 phường Yên Sở</t>
  </si>
  <si>
    <t>UBND quận
 Hoàng Mai</t>
  </si>
  <si>
    <t>- Quyết định số 476/QĐ-UBND ngày 29/01/2018 của UBND quận Hoàng Mai về việc giao nhiệm vụ thực hiện công tác lựa chọn nhà đầu tư dự án bãi đỗ xe công cộng tại ô đất C11/P2 phường Yên Sở, quận Hoàng Mai.</t>
  </si>
  <si>
    <t>Dự án MR tuyến QL Pháp Vân - Cầu Giẽ</t>
  </si>
  <si>
    <t>Bộ GTVT</t>
  </si>
  <si>
    <t>Yên Sở, Hoàng Liệt</t>
  </si>
  <si>
    <t>- Quyết định số 3086/QĐ-BGTVT ngày 04/10/2013 của Bộ Giao thông Vận tải về việc phê duyệt Dự án đầu tư nâng cấp tuyến đường Pháp Vân - Cầu Giẽ theo hình thức BOT.  
- Quyết định số 4767/QĐ-UBND ngày 22/09/2015 của UBND Thành phố về việc phê duyệt chỉ giới đường đỏ tuyến đường cao tốc Pháp Vân - Cầu Giẽ, tỷ lệ 1/500; Địa điểm: Quận Hoàng Mai và các huyện: Thanh Trì, Thường Tín, Phú Xuyên.
- Quyết định số 916/QĐ-UBND ngày 26/02/2018 của UBND Thành phố về việc phê duyệt điều chỉnh cục bộ Chỉ giới đường đỏ tuyến đường cao tốc Pháp Vân - Cầu Giẽ, tỷ lệ 1/500; Địa điểm: phường Hoàng Liệt, quận Hoàng Mai.</t>
  </si>
  <si>
    <t>Dự án chợ dân sinh phường Thịnh Liệt (B4/CCDV3)</t>
  </si>
  <si>
    <t xml:space="preserve">DCH </t>
  </si>
  <si>
    <t>Thịnh Liệt</t>
  </si>
  <si>
    <t>- Quyết định số 6695/QĐ-UBND ngày 10/12/2018 của UBND thành phố về việc phê duyệt điều chỉnh bên mời thầu dự án có sử dụng đất công bố lựa chọn nhà đầu tư trên địa bàn Thành phố</t>
  </si>
  <si>
    <t>Bãi đỗ xe có quy hoạch B5/P1 thuộc quy hoạch phân khu H2-4 gần công viên Yên Sở</t>
  </si>
  <si>
    <t>UBND quận Hoàng Mai (bên mời thầu)</t>
  </si>
  <si>
    <t>- Quyết định số 6276/QĐ-UBND ngày 16/11/2018 của UBND thành phố Hà Nội về việc phê duyệt danh mục dự án sử dụng đất lựa chọn nhà đầu tư trên địa bàn thành phố Hà Nội.</t>
  </si>
  <si>
    <t>Bãi đỗ xe có quy hoạch F3/P2 thuộc quy hoạch phân khu H2-4 gần khu đô thị Vĩnh Hưng</t>
  </si>
  <si>
    <t>Bãi đỗ xe có quy hoạch G1/P2 thuộc quy hoạch phân khu H2-4 gần ngõ 416 và ngõ 346 đường Vĩnh Hưng</t>
  </si>
  <si>
    <t>Bãi đỗ xe tại ô đất có quy hoạch D3/P1 thuộc QHPK H2-4 phía đông bác tiếp giáp với nghĩa trang Yên Duyên, phía Tây giáp dự án khu phối hợp thương mại, nhà cao tầng</t>
  </si>
  <si>
    <t>Xây dựng điểm đỗ xe kết hợp trồng cây xanh Đại Kim</t>
  </si>
  <si>
    <t>Đại Kim</t>
  </si>
  <si>
    <t>- Quyết định số 2388/QĐ-UBND ngày 21/04/2017 của UBND Thành phố về việc phê duyệt chủ trương đầu tư dự án.</t>
  </si>
  <si>
    <t>Giải phóng mặt bằng tuyến đường B=21,5m (dài khoảng 85m) nằm ngoài ranh giới dự án Khu thương mại dịch vụ, công cộng, nhà ở chung cư cao tầng, cây xanh, bãi đỗ xe và nhà trẻ - Panorama Hà Nội</t>
  </si>
  <si>
    <t>Hoàng Văn Thụ</t>
  </si>
  <si>
    <t>- Quyết định chủ trương đầu tư số 3225/QĐ-UBND ngày 24/05/2017 của UBND Thành phố.</t>
  </si>
  <si>
    <t xml:space="preserve">Bãi đỗ xe Sông Hằng tại Ô C5-P1 </t>
  </si>
  <si>
    <t xml:space="preserve">Công ty CP đầu tư xây dựng và thương mại Sông Hằng </t>
  </si>
  <si>
    <t>- Quyết định chủ trương đầu tư số 8406/QĐ-UBND ngày 04/12/2017 của UBND Thành phố.</t>
  </si>
  <si>
    <t>Dự án Bãi đỗ xe C11-P3</t>
  </si>
  <si>
    <t>Công ty cổ phần  xây dựng và thương mại Đông Sơn</t>
  </si>
  <si>
    <t>- Quyết định chủ trương đầu tư số 2676/QĐ-UBND ngày 31/05/2018 của UBND Thành phố.</t>
  </si>
  <si>
    <t>Bến xe khách Yên Sở</t>
  </si>
  <si>
    <t>- Quyết định chủ trương đầu tư số 7283/QĐ-UBND ngày 30/12/2016 của UBND Thành phố.
- Thông báo số 435/TB-VP ngày 25/9/2020 của Văn phòng UBND Thành phố Hà Nội về ý kiến chỉ đạo của Phó Chủ tịch UBND Thành phố Nguyễn Quốc Hùng tại cuộc họp xem xét kết quả thực hiện của Sở Tài nguyên và Môi trường theo chỉ đạo của UBND Thành phố liên quan đến phương án sử dụng đất thực hiện dự án xây dựng bến xe khách Yên Sở tại quận Hoàng Mai.</t>
  </si>
  <si>
    <t>Khu đô thị mới Đại Kim</t>
  </si>
  <si>
    <t>Liên danh: Công ty Đầu tư xây dựng số 2 Hà Nội và Công ty Cổ phần Tập đoàn dược phẩm Vimedimex</t>
  </si>
  <si>
    <t xml:space="preserve">- Quyết định chủ trương đầu tư số 2269/QĐ-UBND ngày 11/05/2016 của UBND Thành phố.
- Quyết định số 1511/QĐ-UBND ngày 02/03/2017 của UBND Thành phố về việc thu hồi 21.343,7 m2 đất tại phường Đại Kim, quận Hoàng Mai, giao 99.855 m2 đất tại phường Đại Kim, quận Hoàng Mai cho Công ty Đầu tư xây dựng số 2 Hà Nội để thực hiện dự án Khu đô thị mới Đại Kim (giai đoạn 1).
- Biên bản xác định mốc giới trên thực địa ngày 06/6/2018 của Sở Tài nguyên và Môi trường.
- Thông báo số 1169/TB-UBND ngày 22/11/2018 của UBND Thành phố về Kết luận của Chủ tịch UBND Thành phố tại cuộc họp nghe báo cáo về điều chỉnh cục bộ Quy hoạch chi tiết Khu đô thị mới Đại Kim.
</t>
  </si>
  <si>
    <t>Khu đô thị Nam đường vành đai 3</t>
  </si>
  <si>
    <t>Công ty Cổ phần BITEXCO</t>
  </si>
  <si>
    <t>- Quyết định số 3021/QĐ-UBND ngày 31/06/2015 của UBND Thành phố về việc chấp thuận đầu tư dự án Khu đô thị Nam đường vành đai 3 tại phường Đại Kim, quận Hoàng Mai và xã Thanh Liệt, huyện Thanh Trì.
- QĐ giao đất số 888/QĐ-UBND ngày 23/02/2016 của UBND Thành phố Hà Nội về việc giao đất.
- Thông báo số 439/TB-VP ngày 25/9/2020 của Văn phòng UBND Thành phố Hà Nội về kết luận của Tập thể lãnh đạo UBND Thành phố về dự án Khu đô thị Nam đường vành đai 3 tại phường Đại Kim, quận Hoàng Mai và xã Thanh Liệt, huyện Thanh Trì, Hà Nội.</t>
  </si>
  <si>
    <t>Trung tâm bán, giới thiệu sản phẩm, văn phòng làm việc và nhà ở tại ô đất A8/ODK1 thuộc khu đô thị mới Nam hồ Linh Đàm, phường Hoàng Liệt, quận Hoàng Mai</t>
  </si>
  <si>
    <t>CT TNHH liên doanh đầu tư Thái Bình Dương</t>
  </si>
  <si>
    <t>Hoàng Liệt</t>
  </si>
  <si>
    <t>- Giấy chứng nhận đầu tư số 0112100984  ngày 10/05/2011 của UBND Thành phố.
- Giấy phép quy hoạch số 5612/GPQH ngày 27/09/2016 của UBNP Thành phố.
- Văn bản số 7377/QHKT-TMB- PAKT(P10) ngày 02/12/2016 của Sở Quy hoạch - kiến trúc về việc chấp thuận bản vẽ tổng mặt bằng và phương án kiến trúc dự án.
- Văn bản số 745/HĐXD-QLKT ngày 11/09/2017 của Cục QL hoạt động xây dựng về việc thông báo kết quả thẩm định thiết kế cơ sở dự án Trung tâm bán, giới thiệu sản phẩm, văn phòng làm việc và nhà ở.
- Quyết định điều chỉnh chủ trương đầu tư số 1339/QĐ-UBND ngày 22/03/2019 của UBND Thành phố.</t>
  </si>
  <si>
    <t>Khu nhà ở gia đình quân đội</t>
  </si>
  <si>
    <t>Tổng Công ty Đầu tư phát triển nhà và đô thị Bộ Quốc Phòng</t>
  </si>
  <si>
    <t>- Quyết định chủ trương đầu tư số 2965/QĐ-UBND ngày 15/06/2018 của UBND Thành phố.
- Bản định vị mốc ngày 14/01/2019 của Sở Tài nguyên và Môi trường.</t>
  </si>
  <si>
    <t>Khu đô thị mới Hoàng Văn Thụ</t>
  </si>
  <si>
    <t>Tổng Công ty cổ phần Đầu tư và Phát triển đô thị Hoàng Mai</t>
  </si>
  <si>
    <t>Hoàng Văn Thụ, Yên Sở, Thịnh Liệt</t>
  </si>
  <si>
    <t>- Quyết định số 3431/QĐ-UBND ngày 21/07/2011của UBND Thành phố về việc cho phép đầu tư dự án khu đô thị mới Hoàng Văn Thụ tại phường Hoàng Văn Thụ, Thịnh Liệt, Yên Sở, quận Hoàng Mai.
- Quyết định điều chỉnh chủ trương đầu tư số 8599/QĐ-UBND ngày 12/12/2017 của UBND Thành phố.
- Quyết định số 2768/QĐ-UBND ngày 06/06/2018 của UBND Thành phố về việc giao 76.099,4m2 đất tại các phường: Hoàng Văn Thụ, Yên Sở, quận Hoàng Mai (đợt 1) cho Công ty cổ phần Đầu tư phát triển đô thị Hoàng Mai để thực hiện Dự án đầu tư xây dựng Khu đô thị mới Hoàng Văn Thụ.</t>
  </si>
  <si>
    <t xml:space="preserve">Khu chức năng đô thị Trũng Kênh kết hợp cải tạo chỉnh trang làng xóm cũ  </t>
  </si>
  <si>
    <t>Liên danh: Công ty CP Licogi 16 - Công ty CP ĐT&amp;PT công nghệ Hà Thành -Công ty CP KDPT nhà và đô thị HN</t>
  </si>
  <si>
    <t>Thịnh Liệt, Hoàng Liệt</t>
  </si>
  <si>
    <t>- Quyết định số 3258/QĐ-UBNĐ ngày 20/06/2014 của UBND Thành phố về việc phê duyệt điều chỉnh tổng thể Quy hoạch chi tiết tỉ lệ 1/500 Khu chức năng đô thị Trũng Kênh kết hợp cải tạo chỉnh trang làng xóm cũ phường Thịnh Liệt và phường Hoàng Liệt, quận Hoàng Mai.
- Quyết định chủ trương đầu tư số 1424/QĐ-UBND ngày 23/03/2016 của UBND Thành phố.
- Biên bản xác định mốc giới phục vụ công tác bồi thường, hỗ trợ, tái định cư ngày 18/12/2014 của Sở Tài nguyên và Môi trường.</t>
  </si>
  <si>
    <t>Dự án xây dựng tuyến đường Minh Khai - Vĩnh Tuy - Yên Duyên đoạn nối từ đường Minh Khai đến đường Vành đai 2,5</t>
  </si>
  <si>
    <t>Công ty cổ phần Đầu tư phát triển hạ tầng và đô thị Vĩnh Hưng</t>
  </si>
  <si>
    <t>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</si>
  <si>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khu Công viên sinh thái Vĩnh Hưng</t>
  </si>
  <si>
    <t>Vĩnh Hưng, Thanh Trì</t>
  </si>
  <si>
    <t>Trạm 110kV Công viên Yên Sở và nhánh rẽ</t>
  </si>
  <si>
    <t>Văn bản số 6313/QHKT-HTKT ngày 16/10/2018 của Sở Quy hoạch - Kiến trúc về việc chấp thuận bản vẽ Tổng mặt bằng trạm biến áp 110kV Hồ Yên Sở (Công viên Yên Sở) hiệu chỉnh thuộc dự án “Xây dựng mới trạm 110kV hồ Yên Sở (Công viên Yên Sở) và nhánh rẽ”, quận Hoàng Mai, Hà Nội. Quyết định số 1003/QĐ-EVN HANOI ngày 28/01/2019 của Tập đoàn Điện lực Việt Nam về việc Phê duyệt Báo cáo nghiên cứu khả thi đầu tư xây dựng công trình “Xây dựng mới trạm 110kV Hồ Yên Sở (Công viên Yên Sở) và nhánh rẽ”.</t>
  </si>
  <si>
    <t>Trạm 110kv Lĩnh Nam và đường dây Mai Động - Lĩnh Nam</t>
  </si>
  <si>
    <t>Tổng công ty điện lực Hà Nội</t>
  </si>
  <si>
    <t>Lĩnh Nam</t>
  </si>
  <si>
    <t>Quyết định phê duyệt BCNCKT số 11160/QĐ-EVNHANOI ngày 30/12/2019 của Tổng công ty điện lực Hà Nội</t>
  </si>
  <si>
    <t>Dự án đồng bộ hạ tầng kỹ thuật, HTXH, nhà ở trên tuyến Minh Khai, Vĩnh Tuy, Yên Duyên đoạn qua phường Vĩnh Tuy, quận Hai Bà Trưng và các phường Mai Động, Vĩnh Hưng quận Hoàng Mai (trước đây là dự án Ao Mơ)</t>
  </si>
  <si>
    <t>Mai Động, Vĩnh Hưng</t>
  </si>
  <si>
    <t>- 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</si>
  <si>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xây dựng công trình hạ tầng kỹ thuật khu nhà ở giãn dân</t>
  </si>
  <si>
    <t>Công ty TNHH Thiết kế và xây dựng nhà</t>
  </si>
  <si>
    <t>Vĩnh Hưng</t>
  </si>
  <si>
    <t>Quyết định số 640/QĐ-UBND ngày 02/02/2010 của UBND Thành phố Hà Nội về việc thu hồi 14.121m2 đất tại phường Vĩnh Hưng, quận Hoàng Mai; giao cho Công ty TNHH Thiết kế và Xây dựng nhà ở để thực hiện dự án xây dựng công trình hạ tầng kỹ thuật khu nhà ở giãn dân. Văn bản số 2390/UBND-TNMT ngày 04/4/2013 của UBND Thành phố Hà Nội về việc giải quyết tồn tại trong công tác quản lý đất đai trên địa bàn quận Hoàng Mai. (dự án giải quyết tồn tại khiếu kiện đông người)</t>
  </si>
  <si>
    <t>Dự án khu nhà ở thấp tầng Ao Cây Dừa</t>
  </si>
  <si>
    <t>- Văn bản số 1092/TTg-KTN ngày 24/6/2016 của Thủ tướng Chính phủ đồng ý về nguyên tắc thực hiện đầu tư dự án. Quyết định số 4936/QĐ-UBND ngày 26/7/2017 của UBND Thành phố phê duyệt Báo cáo nghiên cứu khả thi Dự án xây dựng tuyến đường Minh Khai - Vĩnh Tuy - Yên Duyên, đoạn nối từ đường Minh Khai đến đường Vành đai 2,5 theo hình thức hợp đồng BT. Văn bản số 8340/VP-ĐT ngày 05/9/2017 của Văn phòng UBND Thành phố về việc triển khai công tác GPMB dự án đầu tư xây dựng tuyến đường Minh Khai - Vĩnh Tuy - Yên Duyên đoạn nối từ đường Minh Khai đến đường vành đai 2,5. Hợp đồng xây dựng - chuyển giao (Hợp đồng BT) số 04/2018/HĐBT ngày 16/6/2018; Thông báo số 179/TB-UBND ngày 24/2/2020 của UBND Thành phố kết luận của Tập thể lãnh đạo UBND Thành phố tại cuộc họp về tình hình thực hiện Dự án xây dựng tuyến đường Minh Khai - Vĩnh Tuy - Yên Duyên đoạn nối từ đường Minh Khai đến đường vành đai 2,5 theo hình thức hợp đồng BT.</t>
  </si>
  <si>
    <t>Dự án nhà ở thương mại phục vụ tái định cư tại ô đất CT4 thuộc Khu chức năng đô thị Vĩnh Hưng - Thanh Trì</t>
  </si>
  <si>
    <t>Quyết định số 288/QĐ-UBND ngày 15/1/2018 của UBND Thành phố chấp thuận chủ trương đầu tư dự án. Văn bản số 2615/QHKT-TMB ngày 05/5/2017 của Sở Quy hoạch Kiến trúc chấp thuận bản vẽ Tổng mặt bằng Dự án tỷ lệ 1/500</t>
  </si>
  <si>
    <t>Dự án tại các ô đất CT2, CT3, HH, F3/CC2, F3/CC3 Khu Chức năng đô thị Vĩnh Hưng - Thanh Trì</t>
  </si>
  <si>
    <t>Chợ dân sinh Khuyến Lương (H1/CCDV5)</t>
  </si>
  <si>
    <t>Trần Phú</t>
  </si>
  <si>
    <t>- Quyết định số 7122/QĐ-UBND ngày 16/012/2019 của UBND TP Hà Nội về việc Phê duyệt danh mục dự án kêu gọi đầu tư, tổ chức mời thầu xây dựng chợ trên địa bàn TP Hà Nội năm 2019.</t>
  </si>
  <si>
    <t>Xây dựng các tuyến đường xung quanh bãi đỗ xe và Trung tâm thương mại Eonmall Hoàng Mai, quận Hoàng Mai.</t>
  </si>
  <si>
    <t>Định Công</t>
  </si>
  <si>
    <t>- Văn bản số 4682/UBND-KH&amp;ĐT ngày 23/9/2020 của UBND thành phố Hà Nội về việc làm rõ hồ sơ đề nghị phê duyệt chủ trương đầu tư dự án xây dựng các tuyến đường xung quanh bãi đỗ xe và Trung tâm thương mại Eonmall Hoàng Mai, quận Hoàng Mai.</t>
  </si>
  <si>
    <t>Dự án đầu tư xây dựng tuyến đường từ đê sông Hồng đến Khu đô thị mới C2- Gamuda Gardens, quận Hoàng Mai theo hình thức hợp đồng BT (Công ty TNHH thương mại dịch vụ khách sạn Tân Hoàng Minh)</t>
  </si>
  <si>
    <t>Công ty TNHH thương mại dịch vụ khách sạn Tân Hoàng Minh</t>
  </si>
  <si>
    <t>Trần Phú, Lĩnh Nam, Thanh Trì</t>
  </si>
  <si>
    <t>- Giấy chứng nhận đầu tư số 02/2018/CNĐT-BT do UBND thành phố Hà Nội cấp ngày 16/06/2018.
- QĐ số 3831/QĐ-UBND ngày 24/06/2017 của UBND thành phố Hà Nội Quyết định về việc phê duyệt Báo cáo nghiên cứu khả thi Dự án Đầu tư Xây dựng tuyến đường từ đê sông Hồng đến khu đô thị mới C2-Gamuda Gardens, quận Hoàng Mai theo hình thức hợp đồng BT.</t>
  </si>
  <si>
    <t>Xây dựng mới Viện Pháp y Quốc gia</t>
  </si>
  <si>
    <t>- VB số 1956/UBND -TTPTQĐ ngày 07/08/2020 của UBND quận Hoàng Mai về Bổ sung dự án xây dựng mới Viện Pháp y Quốc gia vào KHSDĐ năm 2020.
- VB số 3333/BYT-KH-TC ngày 17/06/2020 của Bộ Y tế thông báo kế hoạch vốn đầu tư nguồn NSNN năm 2020 (đợt 4).</t>
  </si>
  <si>
    <t>Khu chức năng đô thị Tân Hoàng Mai (Công ty TNHH thương mại dịch vụ khách sạn Tân Hoàng Minh)</t>
  </si>
  <si>
    <t>Hoàn chỉnh hạ tầng kỹ thuật 02 tuyến đường 25m, 30m phụ cận ô đất B.2/CCKO theo quy hoạch, phường Thượng Thanh, quận Long Biên</t>
  </si>
  <si>
    <t>Quyết định số 6703/QĐ-UBND ngày 20/11/2019 của UBND Thành phố. Phê duyệt Dự án QIV/2020.</t>
  </si>
  <si>
    <t>QĐ số 6070/QĐ - UBND ngày  27/7/2011 của UBND TP V/v phê duyệt lại dự án đầu tư xây dựng Đường 35- huyện từ Đại Thịnh đến Quang Minh (Giai đoạn I: GPMB và xây dựng đường gia thông; QĐ số 2723/QĐ-UBND ngày 29/7/2008  của UBND tỉnh Vĩnh Phúc về việc thu hồi đất để lập phương án bồi thường GPMB công trình: Xây dựng tuyến đường 35 huyện Mê Linh (từ xã Đại Thinh đến thị trấn Chi Đông); Ngày 20/02/2017, UBND Thành phố có Quyết định số 1226/QĐ-UBND chuyển chủ đầu tư một số dự án sang Ban quản lý dự án Đầu tư xây dựng công trình giao thông Thành phố Hà Nội (trong đó có cả dự án xây dựng công trình tuyến đường gom Bắc Thăng Long  Nội Bài, đoạn qua Khu Công nghiệp Quang Minh 1)</t>
  </si>
  <si>
    <t>Cải tạo nâng cấp đê Hồ Quan Sơn đi Cống Hồ 2 xã Tuy Lai</t>
  </si>
  <si>
    <t>Tuy Lai</t>
  </si>
  <si>
    <t>Quyết định số 5622/QĐ-UBND ngày 26/10/2015 của UBND thành phố Hà Nội về việc phê duyệt chủ trương đầu tư; Quyết định số 5389/QĐ-UBND ngày 09/10/2018 của UBND thành phố Hà Nội về việc phê duyệt dự án đầu tư xây dựng; Quyết định số 843/QĐ-SNN ngày 17/05/2019 của sở NNPTNT thành phố Hà Nội về việc phê duyệt thiết kế bản vẽ thi công-Dự toán</t>
  </si>
  <si>
    <t>Điểm đấu giá quyền SDĐ đất ở thôn Hiền Giáo xã An Tiến</t>
  </si>
  <si>
    <t>UBND Huyện</t>
  </si>
  <si>
    <t>An Tiến</t>
  </si>
  <si>
    <t xml:space="preserve"> Văn bản số 4929/QHKT-P4 ngày 13/1/2014 của Sở QH -KT về  địa điểm quy hoạch các khu đất đấu giá QSDĐ. QĐ về việc phê duyệt chủ trương đấu giá quyền sử dụng đất của UBND huyện Mỹ Đức số 2121/QĐ-UBND ngày 25/9/2017; Quyết định số 228QĐ-UBND ngày 23/01/2018 của UBND huyện Mỹ Đức về việc phê duyệt báo cáo KTKT đầu tư xây dựng hạ tầng KTKT khu đấu giá quyền sử dụng đất xã An Tiến  </t>
  </si>
  <si>
    <t xml:space="preserve">Đấu giá  quyền SDĐ đất ở khu bờ sông đào xóm 8 thôn Đốc tín 0,28ha; </t>
  </si>
  <si>
    <t>Đốc Tín</t>
  </si>
  <si>
    <t xml:space="preserve"> Quyết định số 1687/QĐ-UBND ngày 12/9/2018 của UBND huyện Mỹ Đức về việc phê duyệt chủ trương đầu tư, nguồn vốn và khả năng cân dối vốn, kinh phí chuẩn bị đầu tư dự án công trình: Xây dựng hạ tầng kỹ thuật khu đấu giá quyền sử dụng đất xã Phùng Xá, huyện Mỹ Đức, TP. Hà Nội. Địa điểm xây dựng: xã Phùng Xá, huyện Mỹ Đức, TP. Hà Nội.             Quyết định số 744/QĐ-UBND ngày 7/5/2018 của UBND huyện Mỹ Đức về việc phê duyệt bản đồ quy hoạch tổng thể mặt bằng tỷ lệ 1/500 phục vụ dự án đấu qía QSDĐ tại xã Phùng Xá; Quyết định số 2249/QĐ-UBND ngày 20/11/2018 của UBND huyện Mỹ Đức về việc phê duyệt báo cáo KTKT đầu tư xây dựng hạ tầng KTKT khu đấu giá quyền sử dụng đất xã Đốc Tín.</t>
  </si>
  <si>
    <t xml:space="preserve">Đấu giá  quyền SDĐ đất ở thôn Vĩnh Xương, thôn Vĩnh Lạc xã Mỹ Thành </t>
  </si>
  <si>
    <t xml:space="preserve">UBND Huyện </t>
  </si>
  <si>
    <t>Mỹ Thành</t>
  </si>
  <si>
    <t xml:space="preserve">Quyết định số 2186/QĐ-UBND ngày 29/09/2017 của UBND huyện Mỹ Đức về việc phê duyệt Bản đồ quy hoạch tổng mặt bằng tỉ lệ 1/500 phục vụ dự án đấu giá QSD đất tại 03 xã Hợp Thanh, Mỹ Thành và An Tiến, huyện Mỹ Đức; Quyết định số 253/QĐ-UBND ngày 31/01/2018 của UBND huyện Mỹ Đức về việc phê duyệt Báo cáo KTKT đầu tư xây dựng công trình: Xây dựng HTKT khu đấu giá QSD đất xã Mỹ Thành, </t>
  </si>
  <si>
    <t xml:space="preserve">Đấu giá  quyền SDĐ đất ở thôn Phú Liễn xã Hợp Tiến </t>
  </si>
  <si>
    <t>Hợp Tiến</t>
  </si>
  <si>
    <t xml:space="preserve">Quyết định số 745/QĐ-UBND ngày 07/05/2018 của UBND huyện Mỹ Đức về việc phê duyệt Bản đồ quy hoạch tổng mặt bằng tỉ lệ 1/500 phục vụ dự án đấu giá QSD đất tại thị trấn Đại Nghĩa và 07 xã (Hương Sơn, Hợp Thanh, Hợp Tiến, Đại Hưng, Phúc Lâm, Hồng Sơn, Đốc Tín), huyện Mỹ Đức; Quyết định số 2235/QĐ-UBND ngày 14/11/2018 của UBND huyện Mỹ Đức về việc phê duyệt Báo cáo KTKT đầu tư xây dựng công trình: Xây dựng HTKT khu đấu giá QSD đất xã Hợp Tiến, huyện Mỹ Đức, </t>
  </si>
  <si>
    <t>Dự án tuyến cáp treo Hương Bình tại xã Hương Sơn huyện Mỹ Đức và xã Phú Lão huyện Lạc Thủy, Tỉnh Hòa Bình</t>
  </si>
  <si>
    <t>CTTNHH 1 thành viên du lịch Thái Bình</t>
  </si>
  <si>
    <t>Hương Sơn</t>
  </si>
  <si>
    <t>Văn bản số 1366/UBND-KH và ĐT của UBND thành phố Hà Nội ngày 03/3/2014 về đầu tư xây dựng tuyến cáp treo  Hương Bình tại xã Hương Sơn huyện Mỹ Đức và xã Phú Lão huyện Lạc Thủy, Tỉnh Hòa Bình. Quyết định số 72/QĐ-UBND ngày 18/11/2016 của UBND tỉnh Hòa Bình về chủ trương đầu tuyến cáp treo ....</t>
  </si>
  <si>
    <t>Biểu 2A NQ 08</t>
  </si>
  <si>
    <t>Đường giao thông kết hợp thoát nước khu du lịch chùa Hương, huyện Mỹ Đức</t>
  </si>
  <si>
    <t xml:space="preserve">Quyết định số 5829/QĐ-UBND ngày 18/10/2019 của UBND thành phố Hà Nội phê duyệt chủ trương đầu tư dự án đường giao thông kết hợp thoát nước khu du lịch chùa Hương, huyện Mỹ Đức; Quyết định số 7103/QĐ-UBND ngày 16/12/2019 của UBND thành phố Hà Nội V/V phê duyệt báo cáo nghiên cứu khả thi dự án đường tránh tỉnh lộ 419 đi khu du lịch chùa Hương (đoạn từ cầu Đông Bình đến bến xe Hội xá) huyện Mỹ Đức </t>
  </si>
  <si>
    <t xml:space="preserve">Cải tạo mở rộng bến xe đường số 1 Hương Sơn </t>
  </si>
  <si>
    <t>UBND xã Hương Sơn</t>
  </si>
  <si>
    <t>Quyết định số 2473/QĐ-UBND ngày 18/12/2018 của UBND huyện Mỹ Đức V/V phê duyệt báo cáo KTKT dự án; chỉ giới đường đỏ do Viện QH xây dựng Hà nội lập ngày 19/9/2019</t>
  </si>
  <si>
    <t xml:space="preserve">Đường tránh tỉnh lộ 419 đi khu du lịch chùa Hương đoạn từ cầu Đông Bình đến bến xe Hội xá huyện Mỹ Đức </t>
  </si>
  <si>
    <t>Hương Sơn-Hùng Tiến</t>
  </si>
  <si>
    <t>Nghị quyết số 18/NQ-HĐND ngày 25/10/2019 của Hội đồng nhân dân thành phố Hà Nội V/V phê duyệt chủ trương đầu tư, điều chỉnh chủ trương đầu tư một số dự án sử dụng vốn đầu tư trung hạn 5 năm 2016-2020 của thành phố Hà nội; Quyết định số 638/QĐ-UBND ngày 5/2/2020 của UBND thành phố Hà Nội V/V phê duyệt báo cáo khả thi.</t>
  </si>
  <si>
    <t>Xử lý khoảng cách pha đất, pha vách khoảng cột 85-86 và 87-88 đường dây 500KV Nho quan - Thường Tín</t>
  </si>
  <si>
    <t>Công ty truyền tải điện 1</t>
  </si>
  <si>
    <t>Quyết định số 03/QĐ-PTC1-ĐTXD ngày 14/1/2019 của công ty truyền tải điện 1 V/V phê duyệt phương án - dự toán công trình: Xử lý khoảng cách pha đất, pha vách khoảng cột 85-86 và 87-88 đường dây 500KV Nho quan - Thường Tín</t>
  </si>
  <si>
    <t xml:space="preserve">Xây dựng trụ sở công an các xã: An Mỹ 0,2ha; Xuy Xá 0,18ha; Mỹ Thành 0,2ha; Hồng Sơn 0,11ha; </t>
  </si>
  <si>
    <t>Công An thành phố Hà Nội</t>
  </si>
  <si>
    <t>An Mỹ; Xuy Xá; Mỹ Thành; Hồng Sơn</t>
  </si>
  <si>
    <t>Văn bản số 1066/BCA-H02 ngày 26/3/2020 của Bộ Công an V/V quy hoạch, bố trí quy hoạch đất An ninh để xây dựng trụ sở công an xã, thị trấn thuộc bộ Công an trên toàn quốc.</t>
  </si>
  <si>
    <t>Cầu đập tràn Quan Sơn</t>
  </si>
  <si>
    <t>Quyết định số 3823/QĐ-UBND ngày 26/8/2020 của UBND TP Hà Nội phê duyệt báo cáo nghiên cứu khả thi công trình</t>
  </si>
  <si>
    <t xml:space="preserve">Chợ An Mỹ (thôn Kênh đào) </t>
  </si>
  <si>
    <t>An Mỹ</t>
  </si>
  <si>
    <t>Quyết định 1183/QĐ-UBND ngày 11/7/2018 của UBND huyện Mỹ Đức về việc phê duyệt báo cáo kinh tế kỹ thuật đầu tư xây dựng công trình Chợ Kinh Đào xã An Mỹ</t>
  </si>
  <si>
    <t>Cải tạo đường giao thông kết hợp cứng hóa mặt đê hữu sông Đáy từ xã Phúc Lâm đến xã Lê Thanh</t>
  </si>
  <si>
    <t>Phúc Lâm; Lê Thanh</t>
  </si>
  <si>
    <t>QĐ số 539/QĐ-UBND ngày3/2/2020 của UBND thành phố Hà Nội v/v cho phép thực hiện nhiệm vụ chuẩn bị đầu tư dự án</t>
  </si>
  <si>
    <t>Cầu Lê Thanh vượt sông Đáy qua huyện Mỹ Đức, Ứng Hòa và đường giao thông hai bên cầu, huyện Mỹ Đức, thành phố Hà Nội</t>
  </si>
  <si>
    <t>Lê Thanh</t>
  </si>
  <si>
    <t>QĐ số 1024/QĐ-UBND ngày 11/3/2020 của UBND thành phố Hà Nội v/v cho phép thực hiện nhiệm vụ chuẩn bị đầu tư dự án</t>
  </si>
  <si>
    <t>Cải tạo, nâng cấp tuyến tỉnh lộ 424 đoạn từ Đỗ Xá Quan Sơn (ngã 5 Tế Tiêu) đến đập tràn Cầu Dậm</t>
  </si>
  <si>
    <t>Phù Lưu Tế, Hợp Tiến</t>
  </si>
  <si>
    <t>QĐ số 1170/QĐ-UBND ngày 23/3/2020 của UBND thành phố Hà Nội v/v cho phép thực hiện nhiệm vụ chuẩn bị đầu tư dự án</t>
  </si>
  <si>
    <t>Nâng cấp, mở rộng bến đò và suối Tuyết Sơn, xã Hương Sơn, huyện Mỹ Đức</t>
  </si>
  <si>
    <t>10,1</t>
  </si>
  <si>
    <t>QĐ số 812/QĐ-UBND ngày 19/02/2020 của UBND thành phố Hà Nội cho phép chuẩn bị đầu tư công trình Nâng cấp, mở rộng bến đò và suối Tuyết Sơn, xã Hương Sơn, huyện Mỹ Đức, thành phố Hà Nội</t>
  </si>
  <si>
    <t>Mở rộng + xây trạm Y tế xã Đồng Tâm</t>
  </si>
  <si>
    <t>Đồng Tâm</t>
  </si>
  <si>
    <t>Thông báo lết luận số : 316/TB-UBND ngày 1/4/2020 của UBND thành phố Hà Nội</t>
  </si>
  <si>
    <t>Xây dựng Nhà Văn hóa thôn Phúc Lâm Hạ</t>
  </si>
  <si>
    <t>Phúc Lâm</t>
  </si>
  <si>
    <t>Quyết định số 1632/QĐ-UBND ngày 24/7/2019 của UBND huyện Mỹ Đức về việc phê duyệt báo có KTKT công trình NVH thôn Phúc Lâm hạ
- Quyết định số 1024/QĐ - UBND ngày 27/5/2019 về việc phê duyệt chủ trương đầu tư, nguồn vốn và khả năng cân đối vốn, kinh phí chuẩn bị đầu tư dự án công trình NVH thôn Phúc Lâm Hạ.</t>
  </si>
  <si>
    <t>Nhà văn hóa thôn Thượng xã Hồng Sơn</t>
  </si>
  <si>
    <t>Hồng Sơn</t>
  </si>
  <si>
    <t>Quyết định số 2050/QĐ-UBND ngày 02/6/2020 của UBND huyện Mỹ Đức về việc phê duyệt báo có KTKT công trình 
- Quyết định số 1460/QĐ-UBND ngày 01//2020 về việc phê duyệt chủ trương đầu tư, nguồn vốn và khả năng cân đối vốn, kinh phí chuẩn bị đầu tư dự án công trình .</t>
  </si>
  <si>
    <t>Tái định cư làm đường giao thông kết hợp thoát nước khu du lịch chùa Hương (từ đường 419 - Yến Vỹ</t>
  </si>
  <si>
    <t>Điểm trung chuyển rác thải</t>
  </si>
  <si>
    <t>Quyết định 2186/QĐ-UBND ngày 17/6/2020 của UBND huyện Mỹ Đức, phê duyệt báo cáo kinh tế kỹ thuật xây dựng công trình bãi rác thải tập trung xã Tuy Lai</t>
  </si>
  <si>
    <t>Điểm trung chuyển bãi rác thải xã Bột Xuyên</t>
  </si>
  <si>
    <t>Bột Xuyên</t>
  </si>
  <si>
    <t>Quyết định số 3085/QĐ-UBND ngày 25/8/2020 của UBND huyện Mỹ Đức về việc phê duyệt Báo cáo Kinh tế Kỹ thuật đầu tư xây dựng công trình: Xây mới điểm trung chuyển bãi rác thải xã Bột Xuyên</t>
  </si>
  <si>
    <t>Xây dựng tuyến đường từ đường Tố Hữu đến khu nhà ở Trung Văn (đoạn ven sông Nhuệ)</t>
  </si>
  <si>
    <t>Ban quản lý dự án đầu tư xây dựng</t>
  </si>
  <si>
    <t>Trung Văn</t>
  </si>
  <si>
    <t>Quyết định 5169/QĐ-UBND ngày 31/10/2018 của UBND quận về việc phê duyệt báo cáo nghiên cứu khả thi dự án</t>
  </si>
  <si>
    <t>Dự án giải phóng mặt bằng và xây dựng hàng rào bảo vệ Khu đất 3A1, 3A2 phường Mỹ Đình 1, phường Mỹ Đình 2, quận Nam Từ Liêm để bàn giao cho Bộ văn hóa thể thao và du lịch</t>
  </si>
  <si>
    <t>TT PT Quỹ đất quận Nam Từ Liêm</t>
  </si>
  <si>
    <t>Mỹ Đình 1, Mỹ Đình 2</t>
  </si>
  <si>
    <t xml:space="preserve"> Thông báo số 1088/TB-UBND ngày 18/9/2019 của UBND thành phố về Kết luận của Chủ tịch UBND thành phố về chỉ đạo công tác chuẩn bị phục vụ giải đua xe công thức 1 (F1); Thông báo số 1167/TB-UBND ngày 21/11/2018 của UBND Thành phố về tiến độ triển khai tổ chức giải đua F1 tại Thành phố Hà Nội</t>
  </si>
  <si>
    <t>Cầu Cương Kiên</t>
  </si>
  <si>
    <t xml:space="preserve">Nam Từ Liêm </t>
  </si>
  <si>
    <t>Đại Mỗ và Trung Văn</t>
  </si>
  <si>
    <t>Báo cáo nghiên cứu khả thi dự án đã được UBND Thành phố phê duyệt tại Quyết định số 6076/QĐ-UBND ngày 31/10/2019.</t>
  </si>
  <si>
    <t>Dự án xây dựng một phần tuyến đường 70 (đoạn từ cầu Ngà đến hết ranh giới dự án Làng giáo dục Quốc tế) và đường bao quanh Làng giáo dục Quốc tế</t>
  </si>
  <si>
    <t>Ban QLDA DDTXD công trình GT TP Hà Nội</t>
  </si>
  <si>
    <t>Tây Mỗ, Xuân Phương</t>
  </si>
  <si>
    <t>Báo cáo nghiên cứu khả thi dự án đã được UBND Thành phố phê duyệt tại Quyết định số 3102/QĐ-UBND 29/6/2011; 3282/QĐ-UBND 19/6/2019, đang triển khai lựa chọn nhà thầu phục vụ khởi công.</t>
  </si>
  <si>
    <t>Xây dựng tuyến đường từ Trung tâm thể thao quân đội Bộ quốc phòng đến Khu bảo tàng quân sự Việt Nam (bao gồm cầu qua Sông Nhuệ)</t>
  </si>
  <si>
    <t>Phú Đô, Đại Mỗ</t>
  </si>
  <si>
    <t>Quyết định 5167/QĐ-UBND ngày 31/10/2018 của UBND quận về việc phê duyệt báo cáo nghiên cứu khả thi dự án; Văn bản số 291/HĐND-KTNS ngày 31/5/2018 của HĐND thành phố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</si>
  <si>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Dự án xây dựng bãi đỗ xe tại khu nghĩa trang Mả Hà, phường Đại Mỗ, quận Nam Từ Liêm, thành phố Hà Nội</t>
  </si>
  <si>
    <t>Đại Mỗ</t>
  </si>
  <si>
    <t>Quyết định số 6276/QĐ-UBND ngày 16/11/2018 của UBND Thành phố về phê duyệt danh mục dự án sử dụng đất lựa chọn Nhà đầu tư trên địa bàn thành phố Hà Nội</t>
  </si>
  <si>
    <t>Xây dựng tuyến đường nối từ trường THCS Nam Từ Liêm đi Quốc Lộ 32 (đoạn hết địa phận quận Nam Từ Liêm)</t>
  </si>
  <si>
    <t>Xuân Phương, Phương Canh</t>
  </si>
  <si>
    <t>Quyết định 5166/QĐ-UBND ngày 31/10/2018 của UBND quận về việc phê duyệt báo cáo nghiên cứu khả thi dự án</t>
  </si>
  <si>
    <t>Xây dựng tuyến đường từ đường Vũ Quỳnh đến đường Lê Đức Thọ - Phạm Hùng (đoạn sau khu Trung tâm thể thao dưới nước)</t>
  </si>
  <si>
    <t>Phú Đô, Mỹ Đình 1, Mỹ Đình 2</t>
  </si>
  <si>
    <t>Quyết định 5164/QĐ-UBND ngày 31/10/2018 của UBND quận về việc phê duyệt báo cáo nghiên cứu khả thi dự án; văn số 75/HĐND-KSNS ngày 08/2/2018 của HĐND thành phố Hà Nội</t>
  </si>
  <si>
    <t>Xây dựng tuyến đường Lương Thế Vinh (đoạn từ nút giao đường hồ Mễ Trì đến đường Tố Hữu)</t>
  </si>
  <si>
    <t>Mễ Trì, Trung Văn</t>
  </si>
  <si>
    <t>Quyết định 5165/QĐ-UBND ngày 31/10/2018 của UBND quận về việc phê duyệt báo cáo nghiên cứu khả thi dự án</t>
  </si>
  <si>
    <t>Xây dựng tuyến đường từ trạm bơm Cầu Ngà qua đường 70 đến hết địa phận quận Nam Từ Liêm (tuyến đường ven sông Cầu Ngà)</t>
  </si>
  <si>
    <t>Tây Mỗ</t>
  </si>
  <si>
    <t>Quyết định 5171/QĐ-UBND ngày 31/10/2018 của UBND quận về việc phê duyệt báo cáo nghiên cứu khả thi dự án
Quyết định số 2691/QĐ-UBND ngày 15/07/2020 của UBND quận Nam Từ Liêm về việc phê duyệt điều chỉnh báo cáo nghiên cứu khả thi dự án
Nghị quyết số 03/HĐND ngày 15/05/2020 của Hội đồng nhân dân thành phố Hà Nội về việc phê duyệt chủ trương đầu tư, điều chỉnh chủ trương đầu tư một số dự án sử dụng vốn đầu tư công của thành phố Hà Nội</t>
  </si>
  <si>
    <t>Xây dựng tuyến đường từ trạm bơm Cầu Ngà đến Đại Lộ Thăng Long</t>
  </si>
  <si>
    <t>Tây Mỗ, Đại Mỗ</t>
  </si>
  <si>
    <t>Quyết định 5168/QĐ-UBND ngày 31/10/2018 của UBND quận về việc phê duyệt báo cáo nghiên cứu khả thi dự án</t>
  </si>
  <si>
    <t>Xây dựng phân khu 1 - công viên cây xanh kết hợp một số công trình phụ trợ phục vụ giải đua xe công thức 1 tại phường Phú Đô</t>
  </si>
  <si>
    <t>Phú Đô</t>
  </si>
  <si>
    <t>Thông báo số 33/TB-UBND ngày 09/1/2019 của UBND thành phố về việc triển khai công tác chuẩn bị tổ chức giải đua F1; Thông báo số 1167/TB-UBND ngày 21/11/2018 của UBND Thành phố về tiến độ triển khai tổ chức giải đua F1 tại Thành phố Hà Nội</t>
  </si>
  <si>
    <t>Xây dựng trung tâm văn hóa quận Nam Từ Liêm</t>
  </si>
  <si>
    <t>Ban QLDA quận Nam Từ Liêm</t>
  </si>
  <si>
    <t>Xuân Phương</t>
  </si>
  <si>
    <t>Quyết định 5172/QĐ-UBND ngày 31/10/2018 của UBND quận Nam Từ Liêm về phê duyệt dự án đầu tư xây dựng Trung tâm văn hóa quận Nam Từ Liêm; Nghị quyết số 18/NQ-HĐND ngày 14/12/2017 của HĐND quận Nam Từ Liêm về việc phê duyệt điều chỉnh chủ trương đầu tư</t>
  </si>
  <si>
    <t>Xây dựng đường từ đường Tố Hữu đến khu nhà ở Trung Văn và đến nút giao đường Lương Thế Vinh đường hồ Mễ Trì, quận Nam Từ Liêm</t>
  </si>
  <si>
    <t>UBND quận Nam Từ Liêm</t>
  </si>
  <si>
    <t>Trung Văn 
Mễ Trì</t>
  </si>
  <si>
    <t>Nghị quyết số 04/NQ-HĐND ngày 09/04/2019 của HĐND Thành phố Hà Nội về việc phê duyệt chủ trương đầu tư, điều chỉnh chủ trương đầu tư một số dự án sử dụng vốn đầu tư công trung hạn 5 năm giai đoạn 2016-2020 của Thành phố Hà Nội; Quyết định số 2326/QĐ-UBND ngày 08/6/2020 của UBND thành phố Hà Nội về việc phê duyệt Báo cáo nghiên cứu khả thi Dự án xây dựng đường từ đường Tố Hữu đến khu nhà ở Trung Văn và đến nút giao đường Lương Thế Vinh đường hồ Mễ Trì, quận Nam Từ Liêm.</t>
  </si>
  <si>
    <t>Giải phóng mặt bằng để chỉnh trang đô thị và thực hiện đầu tư giai đoạn 1 dự án công viên cây xanh tại ô đất ký hiệu CXĐT thuộc ô K2-7 quy hoạch phân khu đô thị H2-2</t>
  </si>
  <si>
    <t>Mễ Trì</t>
  </si>
  <si>
    <t>Văn bản số 4481/UBND-ĐT ngày 10/10/2019 và Thông báo số 1088/TB-UBND ngày 18/9/2019 của UBND Thành phố Kết luận của CTUBND Thành phố chỉ đạo về công tác chuẩn bị phục vụ giải đua xe công thức 1, F1 diễn ra vào T4/2020</t>
  </si>
  <si>
    <t>Xây dựng mới trạm biến áp 110kV Dương Nội và nhánh rẽ</t>
  </si>
  <si>
    <t>Tổng công ty diện lực thành phố Hà Nội</t>
  </si>
  <si>
    <t>Quyết định số 3469/QĐ-UBND ngày 10/6/2016 của UBND TP Hà Nội về việc chấp thuận điều chỉnh vị trí TBA và hướng tuyến dự án; Thông báo số 232/TB-UBND ngày 4/5/2020 của UBND quận Nam Từ Liêm thông báo thu hồi đất để thực hiện dự án Xây dựng mới trạm biến áp 110kV Dương Nội và nhánh rẽ tại phường Đại Mỗ, quận Nam Từ Liêm</t>
  </si>
  <si>
    <t>Xây dựng mới trạm biến áp 110kV Mễ Trì và nhánh rẽ</t>
  </si>
  <si>
    <t>Quyết định 4720/QĐ-BCT ngày 02/12/2016 V/v Quy hoạch phát triển lưới điện Hà Nội 2016 - 2025 có xét đến 2035; Văn bản số 1545/HANOI DPMB-KTGS ngày 25/9/2017 V/v đăng ký Kế hoạch sử dụng đất năm 2018 đối với các công trình dự án có thu hồi đất trên địa bàn TP Hà Nội.</t>
  </si>
  <si>
    <t>Khu chung cư quốc tế Hoàng Thành Thăng Long</t>
  </si>
  <si>
    <t>Công ty cổ phần đầu tư và phát triển hạ tầng Hoàng Thành</t>
  </si>
  <si>
    <t>Quyết định 4599/QĐ-UBND ngày 12/7/2017 của UBND thành phố Hà Nội về quyết định điều chỉnh chu trương đầu tư dự án; Quyết định số 2878/QĐ-UBND ngày 06/6/2016 của UBND thành phố Hà Nội về việc Phê duyệt điều chỉnh tổng thể quy hoạch chi tiết Khu đất Cổ Ngựa, tỷ lệ 1/500; Giấy chứng nhận đầu tư số 011022001157 đổi lần 2 ngày 09/6/2015</t>
  </si>
  <si>
    <t>Làng giáo dục quốc tế (phần còn lại)</t>
  </si>
  <si>
    <t>Công ty cổ phần Làng giáo dục quốc tế Thiên Hương</t>
  </si>
  <si>
    <t>Quyết định số 1081/QĐ-UBND ngày 08/3/2010 của UBND thành phố về việc phê duyệt Quy hoạch chi tiết xây dựng 1/500; Công văn số 84/UBND-TNMT ngày 05/01/2009 của UBND thành phố Hà Nội về giao nhiệm vụ GPM để thực hiện dự án; Quyết định số 6997/QĐ-UBND ngày 06/12/2019 về việc phê duyệt điều chỉnh cục bộ Quy hoạch chi tiết Làng giáo dục Quốc tế tỷ lệ 1/500</t>
  </si>
  <si>
    <t>Phần còn lại ô đất 7A Khu liên hợp thể thao quốc gia</t>
  </si>
  <si>
    <t>Trung tâm PTQĐ quận Nam Từ Liêm</t>
  </si>
  <si>
    <t>Phường Phú Đô</t>
  </si>
  <si>
    <t>Thông báo số 159/TB-UBND ngày 19/2/2020 của UBND Thành phố</t>
  </si>
  <si>
    <t>Công viên CV1 khu đô thị Cầu Giấy (phần diện tích 1,364,1m2 giao GPMB bổ sung)</t>
  </si>
  <si>
    <t>Công ty TNHH Công viên trung tâm; Công ty CP ĐT PT KĐT Sài Đồng</t>
  </si>
  <si>
    <t>Phường Mỹ Đình 2</t>
  </si>
  <si>
    <t>Quyết định số 2723/QĐ-UBND ngày 22/5/2019 của UBND Thành phố Hà Nội; Sở Tài nguyên và Môi trường đã bàn giao mốc giới</t>
  </si>
  <si>
    <t>Dự án Nhà ở xã hội (tại ô đất HH2A thuộc dự án Nhóm nhà ở Đông Nam Đường Tố Hữu)</t>
  </si>
  <si>
    <t>liên danh Công ty cổ phần Đầu tư xây dựng NHS - Công ty cổ phần Đầu tư và xây dựng ICON 4</t>
  </si>
  <si>
    <t>Phường Trung Văn</t>
  </si>
  <si>
    <t>QĐ số 2782/QĐ-UBND ngày 26/6/2020 quyết định chủ trương đầu tư của UbND Thành phố</t>
  </si>
  <si>
    <t>Xây dựng vườn hoa cây xanh tổ dân phố số 4 Hòe Thị phường Phương Canh</t>
  </si>
  <si>
    <t>Phương Canh</t>
  </si>
  <si>
    <t>Thông báo số 216/TB-UBND ngày 22/04/2020 của UBND quận Nam Từ Liêm về việc thông báo danh mục lập chủ trương đầu tư các dự án đầu tư xây dựng cơ bản quận Nam Từ Liêm năm 2020</t>
  </si>
  <si>
    <t>Xây dựng điểm vui chơi trên địa bàn phường Xuân Phương</t>
  </si>
  <si>
    <t>Xây dựng hạ tầng kỹ thuật tổ dân phố số 6 phường Phú Đô</t>
  </si>
  <si>
    <t>Nghị quyết số 12/NQ-HĐND ngày 29/6/2020 của Hội đồng nhân dân quận Nam Từ Liêm về việc phê duyệt, điều chỉnh chủ trương đầu tư một số dự án thuộc thẩm quyền của HĐND quận</t>
  </si>
  <si>
    <t xml:space="preserve"> Dự án khu nhà ở xã hội </t>
  </si>
  <si>
    <t>Công ty CP thương mại Ngôi nhà mới</t>
  </si>
  <si>
    <t>Thông báo 279/TB-UBND ngày 11/8/2016 thông báo kế luận của tập thể lãnh đạo UBND thành phố tại cuộc họp xem xét chủ trương đầu tư; Báo cáo số 264/BC-BCS ngày 12/8/2016 của Ban cán sự Đảng UBND thành phố Hà Nội về việc chủ trương đầu tư; Văn bản số 1171/STNMT-CCQLĐĐ ngày 20/2/2017 của Sở Tài nguyên và Môi trường Hà Nội về việc hướng dẫn xác định mốc khu đất phục vụ công tác bồi thường hỗ trợ và tái định cư khi Nhà nước thu hồi đất thực hiện dự án ...; Thông báo 421/TB-VP ngày 23/9/2020 của Văn phòng UBND thành phố Hà Nội thông báo kết luận của Tập thể UBND thành phố về việc giữ nguyên chức năng nhà ở đối với ô đất thuộc quỹ đất 20% tại khu chức năng đô thị Tây Nam đường 70, phường Đại Mỗ, quận Nam Từ Liêm</t>
  </si>
  <si>
    <t>Đấu giá quyền sử dụng đất ở tại Khu Trại ông Ổn, TK Phú Gia</t>
  </si>
  <si>
    <t>UBND huyện Phú Xuyên</t>
  </si>
  <si>
    <t xml:space="preserve">Thị trấn Phú Minh </t>
  </si>
  <si>
    <t>QĐ số 2316/QĐ-UBND ngày 28/8/2018 của UBND huyện về việc phê duyệt chủ trương đầu tư; QĐ số 38/QĐ-UBND ngày 04/01/209 của UBND huyện về việc phê duyệt dự án.
Bản vẽ quy hoạch tổng mặt bằng</t>
  </si>
  <si>
    <t>Đấu giá quyền sử dụng đất ở tại Khu giáp trường Cơ Điện, TK Phú Thịnh</t>
  </si>
  <si>
    <t>QĐ số 2653/QĐ-UBND ngày 28/9/2018 của UBND huyện về việc phê duyệt chủ trương đầu tư; QĐ số 27a/QĐ-UBND ngày 04/01/209 của UBND huyện về việc phê duyệt dự án.
Bản vẽ quy hoạch tổng mặt bằng</t>
  </si>
  <si>
    <t>Đấu giá quyền sử dụng đất ở tại Khu bãi trại xóm cầu thôn Hòa Mỹ</t>
  </si>
  <si>
    <t>xã Hồng Minh</t>
  </si>
  <si>
    <t>QĐ số 1404/QĐ-UBND ngày 15/6/2018 của UBND huyện về việc phê duyệt chủ trương đầu tư; QĐ số 34/QĐ-UBND ngày 04/01/209 của UBND huyện về việc phê duyệt dự án.
Bản vẽ quy hoạch tổng mặt bằng</t>
  </si>
  <si>
    <t>Đấu giá quyền sử dụng đất ở tại Khu giáp Trình Viên, thôn Tân độ</t>
  </si>
  <si>
    <t>QĐ số 1425/QĐ-UBND ngày 19/6/2018 của UBND huyện về việc phê duyệt chủ trương đầu tư; QĐ số 33/QĐ-UBND ngày 04/01/209 của UBND huyện về việc phê duyệt dự án.
Bản vẽ quy hoạch tổng mặt bằng</t>
  </si>
  <si>
    <t>Đấu giá quyền sử dụng đất ở tại Ngã tư Mễ đi chợ Chằm</t>
  </si>
  <si>
    <t>xã Quang Lãng</t>
  </si>
  <si>
    <t>QĐ số 964/QĐ-UBND ngày 11/5/2016 của UBND huyện về việc phê duyệt chủ trương đầu tư ; QĐ số 212/QĐ-UBND ngày 17/01/2019 của UBND huyện về việc phê duyệt  dự án
Bản vẽ quy hoạch tổng mặt bằng</t>
  </si>
  <si>
    <t>Đấu giá QSDĐ Khu Đầm 3, thôn Ứng Hòa</t>
  </si>
  <si>
    <t>xã Phúc Tiến</t>
  </si>
  <si>
    <t>QĐ số 886/QĐ-UBND ngày 12/4/2018 của UBND huyện về việc phê duyệt chủ trương đầu tư dự án; QĐ số 35QĐ-UBND ngày 04/01/209 của UBND huyện về việc phê duyệt dự án.
Bản vẽ quy hoạch tổng mặt bằng</t>
  </si>
  <si>
    <t>Dự án đầu tư xây dựng hạ tầng kỹ thuật khu đấu giá quyền sử dụng đất tại khu Thùng Nhèm, thôn An Khoái, xã Phúc Tiến, huyện Phú Xuyên</t>
  </si>
  <si>
    <t>QĐ số 2171/QĐ-UBND ngày 02/7/2019 của UBND huyện về việc phê duyệt chủ trương đầu tư dự án; QĐ số 4428/QĐ-UBND ngày 30/10/2019 của UBND huyện về việc phê duyệt dự án.
Bản vẽ quy hoạch tổng mặt bằng</t>
  </si>
  <si>
    <t>Trường tiểu học Chuyên Mỹ</t>
  </si>
  <si>
    <t>Chuyên Mỹ</t>
  </si>
  <si>
    <t>Quyết định 3679/QĐ-UBND ngày 29/9/2016 của UBND huyện Phú Xuyên về việc phê duyệt dự án đầu tư xây dựng công trình dự án trường tiểu học xã Chuyên Mỹ; Quyết định phê duyệt dự án số 2706/QĐ-UBND ngày 01/6/2017 của UBND huyện Phú Xuyên</t>
  </si>
  <si>
    <t>Trường trung học cơ sở Văn Hoàng</t>
  </si>
  <si>
    <t>Văn Hoàng</t>
  </si>
  <si>
    <t>Quyết định số 4046/QĐ-UBND ngày 03/10/2017 của UBND huyện Phú Xuyên v/v phê duyệt dự án đầu tư xây dựng dự án Trường THCS Văn Hoàng</t>
  </si>
  <si>
    <t>Dự án đầu tư xây dựng công trình Nâng cấp toàn bộ mặt đê sông Nhuệ trên địa bàn huyện Phú Xuyên (gồm các đoạn: Bờ tả đoạn từ cầu Đồng Quan đền cầu Tân Dân, bờ hữu từ cầu Tân Dân đến cầu Cống Thần và hai bờ sông Nhuệ từ cầu cống Thần đến cầu Thống Nhất và chống sạt lở bờ sông Vân Đình, xã Hồng Minh</t>
  </si>
  <si>
    <t>Ban QLDADDTXDCT Nông nghiệp và Phát triển nông thôn TP HN</t>
  </si>
  <si>
    <t>Quyết định số 3294/QĐ-UBND ngày 19/6/2019 của UBND thành phố Hà Nội về việc phê duyệt dự án đầu tư xây dựng.</t>
  </si>
  <si>
    <t>Dự án XD nâng cấp mở rộng đường nhánh nối quốc lộ 1A với đường cao tốc Pháp Vân-Cầu Giẽ, đoạn qua KCN hỗ trợ Nam Hà Nội</t>
  </si>
  <si>
    <t>Đại Xuyên</t>
  </si>
  <si>
    <t>Quyết định số 3084/QĐ-UBND ngày 02/7/2015 của UBND Thành phố phê duyệt dự án; Văn bản số 695/UBND-ĐT ngày 21/2/2018 của UBND Thành phố gia hạn tiến độ</t>
  </si>
  <si>
    <t>Dự án ĐTXD công trình cầu Ngọ</t>
  </si>
  <si>
    <t>Quyết định số 5639/QĐ-UBND ngày 22/10/2018 của UBND TP Hà Nội phê duyệt dự án</t>
  </si>
  <si>
    <t>Dự án ĐTXD công trình cầu Vân Từ</t>
  </si>
  <si>
    <t>Vân Từ</t>
  </si>
  <si>
    <t>Quyết định số 5638/QĐ-UBND ngày 22/10/2018 của UBND TP Hà Nội phê duyệt dự án</t>
  </si>
  <si>
    <t>Dự án xây dựng cầu Nội Cói</t>
  </si>
  <si>
    <t>Quyết định số 5244/QĐ-UBND ngày 02/10/2018 của UBND Thành phố phê duyệt dự án</t>
  </si>
  <si>
    <t>Trạm y tế xã Phú Yên</t>
  </si>
  <si>
    <t>Phú Yên</t>
  </si>
  <si>
    <t>QĐ duyệt Chủ chương đầu tư số 2656/QĐ-UBND ngày 28/9/2018 của UBND huyện phú Xuyên; QĐ duyệt Báo cáo KTKT số 3370/QĐ-UBND ngày 31/10/2018 của UBND huyện Phú Xuyên</t>
  </si>
  <si>
    <t>Đường giao thông trục phát triển phía Đông huyện Phú Xuyên (nối từ tỉnh lộ 428 đến tỉnh lộ 429)</t>
  </si>
  <si>
    <t>Thị trấn Phú Minh, Văn Nhân, Thụy Phú, Nam Phong, Nam Triều, Khai Thái, Tri Thủy</t>
  </si>
  <si>
    <t>Quyết đinh số 3539/QĐ-UBND ngày 03/7/2019 của UBND thành phố Hà Nội về việc phê duyệt báo cáo nghiên cứu khả thi dự án đường giao thông trục phát triển phía Đông huyện Phú Xuyên (nối tỉnh lộ 428 với tỉnh lộ 429)</t>
  </si>
  <si>
    <t>Trường Trung học cơ sở xã Tri Thủy</t>
  </si>
  <si>
    <t>Tri Thủy</t>
  </si>
  <si>
    <t>Quyết định phê duyệt thiết kế và dự toán xây dựng công trình trường THCS Tri Thủy. Văn bản duyệt Chủ chương đầu tư số 235/QĐ-HĐND ngày 9/10/2018 của HĐND huyện phú Xuyên; QĐ phê duyệt dự án số 3318/QĐ-UBND ngày 30/10/2018 của UBND huyện Phú Xuyên</t>
  </si>
  <si>
    <t>Dự án đấu giá quyền sử dụng đất Khu đô thị Mỹ Hà</t>
  </si>
  <si>
    <t>TT Phú Xuyên</t>
  </si>
  <si>
    <t>QĐ số 2205/QĐ-UBND ngày 23/8/2018 của UBND huyện về việc phê duyệt chủ trương đầu tư dự án; QĐ số 4351/QĐ-UBND ngày 21/10/2019 của UBND huyện về việc phê duyệt dự án
Bản vẽ quy hoạch tổng mặt bằng.</t>
  </si>
  <si>
    <t>Dự án đấu giá quyền sử dụng đất Khu ải mạ sau trường TH Thôn Lưu Đông</t>
  </si>
  <si>
    <t>xã Phú Túc</t>
  </si>
  <si>
    <t>QĐ số 4939/QĐ-UBND ngày 13/10/2014 của UBND huyện về việc phê duyệt chủ trương đầu; QĐ số 3582/QĐ-UBND ngày 21/9/2016 của UBND huyện về việc phê duyệt dự án 
Bản vẽ quy hoạch tổng mặt bằng</t>
  </si>
  <si>
    <t>Dự án đấu giá quyền sử dụng đất Khu cống đầm, Mai Trang</t>
  </si>
  <si>
    <t>Minh Tân</t>
  </si>
  <si>
    <t>QĐ số 887/QĐ-UBND ngày 19/4/2018 của UBND huyện về việc phê duyệt chủ trương đầu tư dự án. 
Ngày 26/7/2019, Viện Quy hoạch xây dựng Hà Nội ban hành Bản vẽ giới hạn hành lang an toàn đường bộ xác định chỉ giới đường đỏ dự án.</t>
  </si>
  <si>
    <t>Dự án đấu giá quyền sử dụng đất Khu Thùng Lò Gạch, thôn Bái Đô</t>
  </si>
  <si>
    <t xml:space="preserve">QĐ số 2319/QĐ-UBND ngày 16/7/2019 của UBND huyện về phê duyệt chủ trương đầu tư; Ngày 23/9/2019, UBND huyện phê duyệt quy hoạch tổng thể mặt bằng tỷ lệ 1/500 dự án tại Văn bản số 1556/UBND-QLĐT; </t>
  </si>
  <si>
    <t>Cải tạo, chỉnh trang đoạn đường Quốc lộ 1A (đoạn Km207+250 - Km208) và hạ tầng trung tâm hành chính huyện Phú Xuyên</t>
  </si>
  <si>
    <t>Thị trấn Phú Xuyên</t>
  </si>
  <si>
    <t>Quyết định phê duyệt chủ trương đầu tư số 6510/QĐ-UBND ngày 18/9/2017 của UBND thành phố Hà Nội; QĐ duyệt dự án số 5482/QĐ-UBND ngày 12/10/2018 của UBND thành phố Hà Nội</t>
  </si>
  <si>
    <t>Nâng cấp tuyến tỉnh lộ 428 (từ Quốc lộ 1A đi Minh Tân, Quang Lãng), huyện Phú Xuyên</t>
  </si>
  <si>
    <t>UBND huyện Phú XUyên</t>
  </si>
  <si>
    <t>Xã Phúc Tiến, Tri Thủy</t>
  </si>
  <si>
    <t>Quyết định số 275/QĐ-UBND ngày 14/1/2020 của UBND thành phố phê duyệt báo cáo khả thi dự án; Văn bản phê duyệt chủ trương đầu tư số 04/NQ-HĐND ngày 09/4/2019 của HĐN D thành phố Hà Nội</t>
  </si>
  <si>
    <t>Trường mầm non Quang Lãng</t>
  </si>
  <si>
    <t>Xã Quang Lãng</t>
  </si>
  <si>
    <t>Quyết định số 4286/QĐ-UBND ngày 21/10/2019 của UBND huyện về việc phê duyệt báo cáo kinh tế kỹ thuật dự án; Quyết định phê duyệt chủ trương đầu tư số 2772/QĐ-UBND ngày 06/8/2019 của UBND huyện Phú Xuyên</t>
  </si>
  <si>
    <t>Nhà văn hóa thôn Tri Thủy, xã Tri Thủy</t>
  </si>
  <si>
    <t>Quyết định phê duyệt chủ trương đầu tư số 4242/QĐ-UBND ngày 18/10/2019 của UBND huyện Phú Xuyên về việc phê duyệt báo cáo kinh tế kỹ thuật dự án ;Quyết định phê duyệt chủ trương đầu tư số 3180/QĐ-UBND ngày 11/9/2019 của UBND huyện Phú Xuyên;</t>
  </si>
  <si>
    <t>Nhà Văn hóa thôn Chung, xã Vân Từ</t>
  </si>
  <si>
    <t>Xã Vân Từ</t>
  </si>
  <si>
    <t>Quyết định số 4286/QĐ-UBND ngày 21/10/2019 của UBND huyện về việc phê duyệt báo cáo kinh tế kỹ thuật dự án; Quyết định phê duyệt chủ trương đầu tư số 3177/QĐ-UBND ngày 11/9/2019 của UBND huyện Phú Xuyên.</t>
  </si>
  <si>
    <t>Dự án chợ Đồng Quan</t>
  </si>
  <si>
    <t>Phượng Dực</t>
  </si>
  <si>
    <t>Quyết định số 3004/QĐ-UBND ngày 30/6/2014 của UBND huyện Phú Xuyên phê duyệt quy hoạch chi tiết tỷ lệ 1/500; Văn bản số 5198/KH&amp;ĐT-CN ngày 28/9/2016 của Sở KHDT báo cáo UBND Thành phố về công bố danh mục lựa chọn nhà đầu tư; Kế hoạch chuyển đổi mô hình chợ số 53/KH-UBND ngày 27/02/2018 của UBND huyện</t>
  </si>
  <si>
    <t>Dự án Đường trục phía Nam tỉnh Hà Tây (cũ)</t>
  </si>
  <si>
    <t xml:space="preserve">
Tổng công ty xây dựng công trình giao thông 5
Công ty cổ phần địa ốc CIENCO5</t>
  </si>
  <si>
    <t>Hồng Minh, Phú Túc, Tri Trung, Hoàng Long, Châu Can</t>
  </si>
  <si>
    <t>VB 1740/Ttg-CN ngày 15/11/2007 của thủ tướng CP, QĐ 987/QĐ-UBND ngày 18/4/2008 của UBND tỉnh Hà Tây
Thông báo số 152/TB-VP ngày 22/7/2014 của Văn Phòng thành phố về xử lý tồn tại, vướng mắc trong triển khai đường trục phía Nam tỉnh Hà Tây.
Thông báo số 256/TB-UBND ngày 25/7/2016 của UBND thành phố.</t>
  </si>
  <si>
    <t>Cụm công nghiệp làng nghề Phú Yên</t>
  </si>
  <si>
    <t>Công ty cổ phần đầu tư xây dựng và thương mại Chí Cường</t>
  </si>
  <si>
    <t xml:space="preserve">Quyết định số 2592/QĐ-UBND ngày 15/6/2018 của UBND TP Hà Nội về việc thành lập cụm công nghiệp làng nghề Phú Yên, huyện Phú Xuyên. </t>
  </si>
  <si>
    <t>Cụm công nghiệp làng nghề Phú Túc</t>
  </si>
  <si>
    <t>Công ty cổ phần đầu tư xây dựng và thương mại Phú Minh</t>
  </si>
  <si>
    <t>Phú Túc</t>
  </si>
  <si>
    <t xml:space="preserve">Quyết định số 2594/QĐ-UBND ngày 15/6/2018 của UBND TP Hà Nội về việc thành lập cụm công nghiệp làng nghề Phú Túc, huyện Phú Xuyên; </t>
  </si>
  <si>
    <t>Dự án đầu tư xây dựng Nhà máy xử lý rác thải sinh hoạt công suất 500 tấn/ngày</t>
  </si>
  <si>
    <t>Công ty cổ phần dịch vụ môi trường Thăng Long</t>
  </si>
  <si>
    <t>Châu Can</t>
  </si>
  <si>
    <t>Quyết định số 1461/QĐ-UBND ngày 06/4/2015 của UBND thành phố Hà Nội về việc chấp thuận chủ trương đầu tư dự án;
Văn bản số 2340/UBND-ĐT ngày 16/5/2017 của UBND thành phố Hà Nội về việc thực hiện dự án đầu tư xây dựng nhà máy rác thải Châu Can</t>
  </si>
  <si>
    <t>Dự án xây dựng hệ thống cấp nước sạch trên địa bàn huyện Phú Xuyên</t>
  </si>
  <si>
    <t>Công ty Cổ phần nước sạch Hà Nam</t>
  </si>
  <si>
    <t>Khai Thái, Phúc Tiến, Vân Từ</t>
  </si>
  <si>
    <t>Quyết định số 6818/QĐ-UBND ngày 02/10/2017 của UBND thành phố Hà Nội về Quyết định chủ trương đầu tư</t>
  </si>
  <si>
    <t>Cụm công nghiệp làng nghề Đại Thắng</t>
  </si>
  <si>
    <t>Công ty cổ phần Hanel - Mirolin</t>
  </si>
  <si>
    <t>Đại Thắng</t>
  </si>
  <si>
    <t>Quyết định chủ trương đầu tư số 2953/QĐ-UBND ngày 15/6/2018 của UBND Thành phố</t>
  </si>
  <si>
    <t>Đầu tư xây dựng vuốt nối phạm vi cuối tuyến, dự án đầu tư nâng cấp tuyến đường Pháp Vân - Cầu Giẽ</t>
  </si>
  <si>
    <t>Công ty Cổ phần BOT Pháp Vân - Cầu Giẽ</t>
  </si>
  <si>
    <t>Văn bản số 13811/BGTVT-CQLXD ngày 07/12/2018 của Bộ Tài giao thông Vận Tải về vuốt nối phạm vi cuối tuyến - dự án đầu tư nâng cấp tuyến đường Pháp Vân - Cầu Gi, thành phố Hà Nội theo hình thức BOT (giai đoạn 2).</t>
  </si>
  <si>
    <t>Cụm công nghiệp Vân Từ</t>
  </si>
  <si>
    <t>Công ty cổ phần HTC toàn cầu</t>
  </si>
  <si>
    <t>Quyết định số 2796/QĐ-UBND ngày 26/6/2020 của UBND thành phố về việc thành lập cụm công nghiệp Vân Từ</t>
  </si>
  <si>
    <t>Đấu giá QSD đất ở khu ao ông Phẩm, thôn Giáp Tư, xã Bạch Hạ</t>
  </si>
  <si>
    <t>xã Bạch Hạ</t>
  </si>
  <si>
    <t>Nghị quyết 17/NQ-HĐND ngày 02/7/2020 của Hội đồng nhân dân huyện Phú Xuyên về phê duyệt chủ trương đầu tư dự án</t>
  </si>
  <si>
    <t>Đấu giá QSD đất ở khu Sau Làng, thôn Cổ Châu, xã Châu Can</t>
  </si>
  <si>
    <t>xã Châu Can</t>
  </si>
  <si>
    <t>Đấu giá QSD đất ở khu Sau Làng, thôn Nội, xã Châu Can</t>
  </si>
  <si>
    <t>Tái định cư các hộ bị thu hồi đất dự án đường điện 500kv, nhánh 2</t>
  </si>
  <si>
    <t>xã Phượng Dực</t>
  </si>
  <si>
    <t>Quyết định phê duyệt Báo cáo NTKT: số 1419 ngày 16/8/2018 của Tổng Công ty truyền tải điện Quốc gia về việc phê duyệt thiết kế kỹ thuật – Tổng dự toán xây dựng công trình.
Văn bản số 10/CV-UBND ngày 03/4/2019 của UBND xã Phượng Dực về đề xuật vị trí tái định cư dự án đường diện 500/220kV Nho Quan - Phủ Lý - Thường Tín trên địa bàn xã Phượng Dực</t>
  </si>
  <si>
    <t>Nhà Văn hóa thôn An Bình, xã Bạch Hạ</t>
  </si>
  <si>
    <t>Quyết định số 4448/QĐ-UBND ngày 30/10/2019 của UBND huyện Phú Xuyên v/v phê duyệt BCKTKT dự án xây dựng Nhà văn hóa thôn An Bình</t>
  </si>
  <si>
    <t>Nhà Văn hóa tiểu khu Đường, thị trấn Phú Minh</t>
  </si>
  <si>
    <t>thị trấn Phú Minh</t>
  </si>
  <si>
    <t>Quyết định số 4447/QĐ-UBND ngày 30/10/2019 của UBND huyện Phú Xuyên v/v phê duyệt BCKTKT dự án xây dựng Nhà văn hóa tiểu khu Đường</t>
  </si>
  <si>
    <t>Nhà Văn hóa thôn Vĩnh Ninh, xã Tri Thủy</t>
  </si>
  <si>
    <t>xã Tri Thủy</t>
  </si>
  <si>
    <t>Quyết định số 4241/QĐ-UBND ngày 18/10/2019 của UBND huyện Phú Xuyên v/v phê duyệt BCKTKT dự án xây dựng Nhà văn hóa thôn Vĩnh Ninh</t>
  </si>
  <si>
    <t>Nhà Văn hóa thôn Khả Liễu, xã Phúc Tiến</t>
  </si>
  <si>
    <t>Phúc Tiến</t>
  </si>
  <si>
    <t>Quyết định số 4451/QĐ-UBND ngày 30/10/2019 của UBND huyện Phú Xuyên v/v phê duyệt BCKTKT dự án xây dựng Nhà văn hóa thôn Khả Liễu</t>
  </si>
  <si>
    <t>Nhà Văn hóa thôn Thành Lập 1, xã Minh Tân</t>
  </si>
  <si>
    <t>xã Minh Tân</t>
  </si>
  <si>
    <t>Quyết định số 4456/QĐ-UBND ngày 30/10/2019 của UBND huyện Phú Xuyên v/v phê duyệt BCKTKT dự án xây dựng Nhà văn hóa thônThành Lập 1</t>
  </si>
  <si>
    <t>Nhà Văn hóa thôn Mỹ Văn, xã Chuyên Mỹ</t>
  </si>
  <si>
    <t>xã Chuyên Mỹ</t>
  </si>
  <si>
    <t>Quyết định số 4214/QĐ-UBND ngày 18/10/2019 của UBND huyện Phú Xuyên v/v phê duyệt BCKTKT dự án xây dựng Nhà văn hóa thôn Mỹ Văn</t>
  </si>
  <si>
    <t>Nhà Văn hóa thôn Hạ, xã Chuyên Mỹ</t>
  </si>
  <si>
    <t>Quyết định số 4215/QĐ-UBND ngày 18/10/2019 của UBND huyện Phú Xuyên v/v phê duyệt BCKTKT dự án xây dựng Nhà văn hóa thôn Hạ</t>
  </si>
  <si>
    <t>Nhà Văn hóa thôn Lưu Xá, xã Phú Túc</t>
  </si>
  <si>
    <t>Xã Phú Túc</t>
  </si>
  <si>
    <t>Quyết định số 4454/QĐ-UBND ngày 30/10/2019 của UBND huyện Phú Xuyên v/v phê duyệt BCKTKT dự án xây dựng Nhà văn hóa thôn Lưu Xá</t>
  </si>
  <si>
    <t>Nhà Văn hóa thôn Đường La</t>
  </si>
  <si>
    <t>Quyết định số 4453/QĐ-UBND ngày 30/10/2019 của UBND huyện Phú Xuyên v/v phê duyệt BCKTKT dự án xây dựng Nhà văn hóa thôn Đường La</t>
  </si>
  <si>
    <t>Nhà văn hóa thôn Hội, xã Văn Hoàng</t>
  </si>
  <si>
    <t>xã Văn Hoàng</t>
  </si>
  <si>
    <t>Quyết định số 4452/QĐ-UBND ngày 30/10/2019 của UBND huyện Phú Xuyên v/v phê duyệt BCKTKT dự án xây dựng Nhà văn hóa thôn Hội</t>
  </si>
  <si>
    <t>Nhà văn hóa thôn Kim Long Thượng, xã Hoàng Long</t>
  </si>
  <si>
    <t>xã Hoàng Long</t>
  </si>
  <si>
    <t>Quyết định số 4446/QĐ-UBND ngày 30/10/2019 của UBND huyện Phú Xuyên v/v phê duyệt BCKTKT dự án xây dựng Nhà văn hóa thônKim Long Thượng</t>
  </si>
  <si>
    <t>Nhà Văn hóa thôn Lạt Dương, xã Hồng Thái</t>
  </si>
  <si>
    <t>xã Hồng Thái</t>
  </si>
  <si>
    <t>Quyết định số 4455/QĐ-UBND ngày 30/10/2019 của UBND huyện Phú Xuyên v/v phê duyệt BCKTKT dự án xây dựng Nhà văn hóa thôn Lạt Dương</t>
  </si>
  <si>
    <t>Nhà Văn Hóa thôn Từ Thuận, xã Vân Từ</t>
  </si>
  <si>
    <t>xã Vân Từ</t>
  </si>
  <si>
    <t>Quyết định số 4425/QĐ-UBND ngày 28/10/2019 của UBND huyện Phú Xuyên v/v phê duyệt BCKTKT dự án xây dựng Nhà văn hóa thôn Từ Thuận</t>
  </si>
  <si>
    <t>Nhà Văn hóa thôn Thủy Phú, xã Phú Yên</t>
  </si>
  <si>
    <t>xã Phú Yên</t>
  </si>
  <si>
    <t>Quyết định số 4450/QĐ-UBND ngày 30/10/2019 của UBND huyện Phú Xuyên v/v phê duyệt BCKTKT dự án xây dựng Nhà văn hóa thôn Thủy Phú</t>
  </si>
  <si>
    <t>Nhà Văn hóa thôn Trung, xã Châu Can</t>
  </si>
  <si>
    <t>Quyết định số 4460/QĐ-UBND ngày 30/10/2019 của UBND huyện Phú Xuyên v/v phê duyệt BCKTKT dự án xây dựng Nhà văn hóa thôn Trung</t>
  </si>
  <si>
    <t>Nhà Văn hóa thôn Sơn Thanh, xã Sơn Hà</t>
  </si>
  <si>
    <t>xã Sơn Thanh</t>
  </si>
  <si>
    <t>Quyết định số 4242a/QĐ-UBND ngày 18/10/2019 của UBND huyện Phú Xuyên v/v phê duyệt BCKTKT dự án xây dựng Nhà văn hóa thôn Sơn Thanh</t>
  </si>
  <si>
    <t>Nhà văn hóa thôn Chanh Thôn, xã Văn Nhân</t>
  </si>
  <si>
    <t>xã Nam Tiến</t>
  </si>
  <si>
    <t>Quyết định số 3181a/QĐ-UBND ngày 11/9/2019 của UBND huyện Phú Xuyên v/v phê duyệt chủ trương đầu tư dự án  Nhà văn hóa thôn Chanh Thôn</t>
  </si>
  <si>
    <t>Nhà văn hóa thôn Hoàng Đông</t>
  </si>
  <si>
    <t>Quyết định số 4445/QĐ-UBND ngày 30/10/2019 của UBND huyện Phú Xuyên v/v phê duyệt BCKTKT dự án xây dựng Nhà văn hóa thôn Hoàng Đông</t>
  </si>
  <si>
    <t>Trường tiểu học Tri Thủy</t>
  </si>
  <si>
    <t>Quyết định số 4289/QĐ-UBND ngày 21/10/2019 của UBND huyện Phú Xuyên v/v phê duyệt BCKTKT dự án xây dựng Trường TH Tri Thủy</t>
  </si>
  <si>
    <t>Trường Tiểu học Phúc Tiến</t>
  </si>
  <si>
    <t>Quyết định số 4298/QĐ-UBND ngày 21/10/2019 của UBND huyện Phú Xuyên v/v phê duyệt BCKTKT dự án xây dựng Trường TH Phúc Tiến</t>
  </si>
  <si>
    <t>Trường THCS Nam Phong</t>
  </si>
  <si>
    <t>xã Nam Phong</t>
  </si>
  <si>
    <t>Quyết định số 4291/QĐ-UBND ngày 21/10/2019 của UBND huyện Phú Xuyên v/v phê duyệt BCKTKT dự án xây dựng Trường THCS Nam Phong</t>
  </si>
  <si>
    <t>Đường liên xã Nam Phong- Nam Triều</t>
  </si>
  <si>
    <t>Quyết định số 4499/QĐ-UBND ngày 31/10/2019 của UBND huyện Phú Xuyên v/v phê duyệt BCKTKT dự án xây dựng đường liên xã Nam Phong -Nam Triều</t>
  </si>
  <si>
    <t>Đường Hồng Minh - Tri Trung</t>
  </si>
  <si>
    <t>xã Hồng Minh, Tri Trung</t>
  </si>
  <si>
    <t>Quyết định số 4243/QĐ-UBND ngày 18/10/2019 của UBND huyện Phú Xuyên v/v phê duyệt BCKTKT dự án xây dựng đường liên xã Hồng Minh - Tri Trung</t>
  </si>
  <si>
    <t>Đường Tri Trung-Hồng Minh-Đồng Quan</t>
  </si>
  <si>
    <t>Quyết định số 4458/QĐ-UBND ngày 30/10/2019 của UBND huyện Phú Xuyên v/v phê duyệt BCKTKT dự án xây dựng đường Tri Trung-Hồng Minh-Đồng Quan</t>
  </si>
  <si>
    <t>Dự án Nâng cấp đường Tỉnh Lộ 428 (từ Ngã ba Hoàng Nguyên đến Cầu Lương, xã Minh Tân)</t>
  </si>
  <si>
    <t>xã Tri Thủy, Minh Tân</t>
  </si>
  <si>
    <t>Quyết định số 1102/QĐ-UBND ngày 18/3/2020 của UBND Thành phố Hà Nội về cho phép thực hiện nhiệm vụ chuẩn bị đầu tư dự án</t>
  </si>
  <si>
    <t>Dự án Nâng cấp đường Tỉnh Lộ 429 (đoạn qua các xã: Phú Túc, Hồng Minh, Phương Dực)</t>
  </si>
  <si>
    <t>Phú Túc, Hồng Minh, Phượng Dực</t>
  </si>
  <si>
    <t>Quyết định số 7308/QĐ-UBND ngày 25/12/2019 của UBND Thành phố Hà Nội về cho phép thực hiện nhiệm vụ chuẩn bị đầu tư dự án</t>
  </si>
  <si>
    <t>Dự án Trung tâm văn hóa thể thao xã Đại Thắng</t>
  </si>
  <si>
    <t>Xã Đại Thắng</t>
  </si>
  <si>
    <t>Quyết định số 3978/QĐ-UBND ngày 09/10/2019 của UBND huyện Phú Xuyên về phê duyệt chủ trương đầu tư dự án.</t>
  </si>
  <si>
    <t>Dự án xây dựng mới kho bạc nhà nước huyện Phú Xuyên</t>
  </si>
  <si>
    <t>TCN</t>
  </si>
  <si>
    <t>Kho bạc nhà nước</t>
  </si>
  <si>
    <t>thị trấn Phú Xuyên</t>
  </si>
  <si>
    <t>Văn bản số 3082/UBND-ĐT ngày 15/7/2020 của UBND thành phố Hà Nội về địa điểm quy hoạch làm trụ sở làm việc kho bạc Nhà nước huyện Phú Xuyên</t>
  </si>
  <si>
    <t>Vốn thực hiện là 49,15 tỷ từ ngân sách Huyện theo Quyết định số 5699/QĐ-UBND ngày 15/12/2018 của UBND huyện Quốc Oai V/v giao chỉ tiêu kế hoạch kinh tế - xã hội và dự toán thu, chi ngân sách năm 2019 của huyện Quốc Oai;
Quyết định số 5079/QĐ-UBND ngày 29/10/2018 của UBND huyện Quốc Oai V/v phê duyệt dự án đầu tư xây dựng</t>
  </si>
  <si>
    <t>Xây dựng HTKT khung khu đất đấu giá tại dự án đất dịch vụ CEO, xã Sài Sơn</t>
  </si>
  <si>
    <t>Quyết định số1723/QĐ-UBND ngày 29/01/2019 của UBND huyện Quốc Oai về việc phê duyệt dự án</t>
  </si>
  <si>
    <t>Trạm biến áp 110kv Phú Cát và nhánh rẽ</t>
  </si>
  <si>
    <t>Tổng công ty Điện lực TP Hà Nội</t>
  </si>
  <si>
    <t>VB 748/UBND-KT ngày 24/02/2017 của UBND thành phố Hà Nội Vv thỏa thuận vị trí xây dựng trạm biến áp 110KV Phú Cát trên địa bàn xã Phú Cát</t>
  </si>
  <si>
    <t>Xây dựng HTKT khu đấu giá QSD đất ở xã Thạch Thán, huyện Quốc Oai (vị trí tiếp giáp trục đường Bắc Nam thị trấn Quốc Oai)</t>
  </si>
  <si>
    <t>4558/QĐ-UBND ngày 28/9/2018 về việc phê duyệt dự án đầu tư; Quyết định 9058/QĐ-UBND ngày 6/12/2017 về việc phê duyệt chủ trương đầu tư.</t>
  </si>
  <si>
    <t>Xây dựng HTKT khu đất đấu giá quyền sử dụng đất số 1 tại thôn Hương Đình, xã Mai Đình</t>
  </si>
  <si>
    <t>Mai Đình</t>
  </si>
  <si>
    <t>Quyết định số 1216/QĐ-UBND ngày 28/5/2018 của UBND huyện Sóc Sơn về việc phê duyệt dự án đầu tư</t>
  </si>
  <si>
    <t>Xây dựng HTKT khu đất đấu giá quyền sử dụng đất số 2 tại thôn Hương Đình, xã Mai Đình</t>
  </si>
  <si>
    <t>Quyết định số 1217/QĐ-UBND ngày 28/5/2018 của UBND huyện Sóc Sơn về việc phê duyệt dự án đầu tư</t>
  </si>
  <si>
    <t>Cửa hàng kinh doanh xăng dầu Thanh Xuân</t>
  </si>
  <si>
    <t>TTPTQĐ, Công ty CPTM  BMV</t>
  </si>
  <si>
    <t xml:space="preserve">Sóc Sơn </t>
  </si>
  <si>
    <t>Quyết định số 2913/QĐ-UBND ngày 12/6/2009 của UBND thành phố v/v phê duyệt lựa chọn chủ đầu tư; QĐ số 2049/QĐ-UBND ngày 20/6/2013 của UBND huyện v/v phê duyệt kết quả lựa chọn nhà đầu tư</t>
  </si>
  <si>
    <t>Cải tạo, nâng cấp tuyến đường 35 đoạn giữa tuyến (từ km4 + km12 + 733,35) huyện Sóc Sơn</t>
  </si>
  <si>
    <t>Nam Sơn, Minh Phú, Hiền Ninh</t>
  </si>
  <si>
    <t>Quyết định số 5570/QĐ-UBND ngày 28/10/2014 của UBND TP Hà Nội v/v phê duyệt dự án ĐTXD công trình cải tạo, nâng cấp tuyến đường 35 đoạn giữa tuyến  (từ km4 + km12 + 733,35); Quyết định số 366/QĐ-UBND ngày 14/3/2018 của UBND huyện Sóc Sơn v/v giao nhiệm vụ thực hiện công tác GPMB dự án.</t>
  </si>
  <si>
    <t>Xây dựng hạ tầng kỹ thuật khu tái định cư xã Hồng Kỳ phục vụ di dân vùng ảnh hưởng môi trường của khu LHXLCT Sóc Sơn (vùng bán kính 500m từ hàng rào khu LHXLCT Sóc Sơn)</t>
  </si>
  <si>
    <t>UBND huyện Sóc Sơn</t>
  </si>
  <si>
    <t>Hồng Kỳ</t>
  </si>
  <si>
    <t>Quyết định số 5336/QĐ-UBND ngày 26/9/2016 của UBND Thành phố về việc cho phép thực hiện chuẩn bị đầu tư dự án, Quyết định số 2684/QĐ-UBND ngày 04/6/2019 của UBND huyện về việc phê duyệt dự án đầu tư</t>
  </si>
  <si>
    <t>Xây dựng hạ tầng kỹ thuật khu tái định cư xã Nam Sơn phục vụ di dân vùng ảnh hưởng môi trường của khu LHXLCT Sóc Sơn (vùng bán kính 500m từ hàng rào khu LHXLCT Sóc Sơn)</t>
  </si>
  <si>
    <t>Nam Sơn</t>
  </si>
  <si>
    <t>Quyết định số 5334/QĐ-UBND ngày 26/9/2016 của UBND Thành phố về việc cho phép thực hiện chuẩn bị đầu tư dự án;  Quyết định số 2684/QĐ-UBND ngày 04/6/2019 của UBND huyện về việc phê duyệt dự án đầu tư</t>
  </si>
  <si>
    <t>Xây dựng tuyến đường nối đô thị vệ tinh với đường Võ Nguyên Giáp huyện Sóc Sơn</t>
  </si>
  <si>
    <t>Mai Đình, Phù Lỗ, Tiên Dược</t>
  </si>
  <si>
    <t>Quyết định số 1383/QĐ-UBND ngày 26/3/2019 của UBND TP về việc phê duyệt dự án đầu tư</t>
  </si>
  <si>
    <t>Xây dựng HTKT khu đất để đấu giá QSD đất tại thôn Thanh Nhàn, xã Thanh Xuân, huyện Sóc Sơn</t>
  </si>
  <si>
    <t>QĐ số 1652/QĐ-UBND ngày 21/6/2018 của UBND huyện về việc phê duyệt Chủ trương đầu tư dự án; Quyết định số 3501/QĐ-UBND ngày 30/10/2018 của UBND huyện Sóc Sơn về việc phê duyệt dự án đầu tư</t>
  </si>
  <si>
    <t>Xây dựng HTKT khu đất để đấu giá QSD đất tại thôn Tăng Long, xã Việt Long, huyện Sóc Sơn</t>
  </si>
  <si>
    <t>Việt Long</t>
  </si>
  <si>
    <t>Quyết định số 3432/QĐ-UBND ngày 30/10/2018 của UBND huyện Sóc Sơn về việc phê duyệt BC KTKT</t>
  </si>
  <si>
    <t>Cải tạo, nâng cấp hệ thống thoát nước trục chính trên địa bàn một số xã vùng trũng</t>
  </si>
  <si>
    <t>Quyết định số 260/QĐ-UBND ngày 13/2/2018 của UBND huyện Sóc Sơn v/v phê duyệt điều chỉnh báo cáo KTKT dự án</t>
  </si>
  <si>
    <t>Xây dựng hệ thống thoát nước dân sinh Thá - Lai Cách - Tiên Tảo xã Xuân Giang và xã Việt Long</t>
  </si>
  <si>
    <t>Xuân Giang, Việt Long</t>
  </si>
  <si>
    <t>Quyết định số 3876/QĐ-UBND ngày 21/11/2018 về việc phê duyệt báo cáo kinh tế kỹ thuật</t>
  </si>
  <si>
    <t>Cải tạo nâng cấp một số tuyến đường trục chính xã Xuân Thu</t>
  </si>
  <si>
    <t>Xuân Thu</t>
  </si>
  <si>
    <t>Quyết định số 3494/QĐ-UBND ngày 30/10/2018 của UBND huyện Sóc Sơn về việc phê duyệt báo cáo kinh tế, kỹ thuật dự án</t>
  </si>
  <si>
    <t>Cải tạo nâng cấp một số tuyến đường trục chính xã Việt Long</t>
  </si>
  <si>
    <t>Quyết định số 3492/QĐ-UBND ngày 30/10/2018 của UBND huyện Sóc Sơn về việc phê duyệt báo cáo kinh tế, kỹ thuật dự án</t>
  </si>
  <si>
    <t>Nâng cấp, mở rộng trường mầm non Xuân Giang</t>
  </si>
  <si>
    <t>Xuân Giang</t>
  </si>
  <si>
    <t>Quyết định số 3502/QĐ-UBND ngày 31/10/2018 của UBND huyện Sóc Sơn về việc phê duyệt báo cáo kinh tế, kỹ thuật dự án; QĐ số 3596/QĐ-UBND ngày 31/10/2018 của UBND huyện về việc phê duyệt dự án đầu tư</t>
  </si>
  <si>
    <t>Cải tạo, nâng cấp một số tuyến đường trục chính liên thôn xã Minh Trí</t>
  </si>
  <si>
    <t>Minh Trí</t>
  </si>
  <si>
    <t xml:space="preserve">Quyết định số 3489/QĐ-UBND ngày 30/10/2018 của UBND huyện về việc phê duyệt đầu tư dự án </t>
  </si>
  <si>
    <t>Dự án đầu tư xây dựng Cầu Ngọc Hà vượt sông Cà Lồ</t>
  </si>
  <si>
    <t>Văn bản số 2092/BQLDA CTGT GS1 ngày 17/9/2018  của Ban QLDA ĐTXD CTGT Hà Nội; Báo cáo nghiên cứu khả thi dự án đã được UBND Thành phố phê duyệt tại Quyết định số 2936/QĐ-UBND ngày  04/6/2019</t>
  </si>
  <si>
    <t>Xây dựng HTKT khu đất để đấu giá QSD đất tại khu Đầm Ngái 1, thôn Xuân Lai, xã Xuân Thu</t>
  </si>
  <si>
    <t>Quyết định số 4772/QĐ-UBND ngày 12/8/2019 của UBND huyện Sóc Sơn về việc phê duyệt Báo cáo KTKT đầu tư xây dựng công trình</t>
  </si>
  <si>
    <t>Giải phóng mặt bằng Dự án đầu tư xây dựng Tổ hợp vui chơi giải trí đa năng trường đua ngựa tại huyện Sóc Sơn</t>
  </si>
  <si>
    <t>Phù Linh, Tân Minh</t>
  </si>
  <si>
    <t>GCN đăng ký kinh doanh đầu tư số 1063620573 ngày 11/10/2019 của Sở Kế hoạch và Đầu tư về việc đầu tư dự án xây dựng Tổ hợp vui chơi giải trí đa năng - trường đua ngựa</t>
  </si>
  <si>
    <t>Dự án đầu tư xây dựng Trường quay ngoài trời</t>
  </si>
  <si>
    <t>Đài Truyền hình Việt Nam</t>
  </si>
  <si>
    <t>Phù Linh</t>
  </si>
  <si>
    <t>Quyết định số 3530/QĐ-UBND ngày 02/7/2019 của UBND Thành phố về việc phê duyệt quy hoạch chi tiết trường quay ngoài trời Đài Truyền hình VN, tỷ lệ 1/500</t>
  </si>
  <si>
    <t>Cụm công nghiệp CN3 thuộc cụm công nghiệp tập trung</t>
  </si>
  <si>
    <t>Tổng công ty đầu tư phát triển hạ tầng UDIC</t>
  </si>
  <si>
    <t>Tiên Dược, Mai Đình</t>
  </si>
  <si>
    <t>GCN đầu tư số 01121000410 ngày 17/5/2010 của UBND thành phố Hà Nội</t>
  </si>
  <si>
    <t>Xây dựng mới trạm 110 kV Sóc Sơn 2 và nhánh rẽ</t>
  </si>
  <si>
    <t>Tổng Công ty điện lực Hà Nội</t>
  </si>
  <si>
    <t>Quyết định số 4720/QĐ-BCT ngày 02/12/2016 của Bộ Công Thương v/v phê duyệt quy hoạch phát triển điện lực thành phố Hà Nội giai đoạn 2016-2025; Quyết định số 11044/QĐ-EVNHANOI ngày 26/12/2019 của Tổng công ty Điện lực TP Hà Nội về việc phê duyệt Báo cáo nghiên cứu khả thi đầu tư xây dựng công trình "Xây dựng mới trạm 110 kV Sóc Sơn 2 và nhánh rẽ".</t>
  </si>
  <si>
    <t>Lắp bổ sung MC 171,172, 112 và cải tạo nhánh đường dây vào trạm biến áp 110kV Nội Bài</t>
  </si>
  <si>
    <t xml:space="preserve">Quyết định phê duyệt báo cáo nghiên cứu khả thi số 3035/QĐ-EVN HANOI ngày 24/8/2015 của Tổng C ty điện lực Hà Nội </t>
  </si>
  <si>
    <t>Dự án mở rộng 02 ngăn lộ đường 110Kv tại trạm TBA 220KV Sóc Sơn và đường dây 110 Kv đấu nối nhà máy điện rác Sóc Sơn</t>
  </si>
  <si>
    <t>Công ty CPNL Môi trường Thiên Ý Hà Nội</t>
  </si>
  <si>
    <t>Trung Giã, Hồng Kỳ</t>
  </si>
  <si>
    <t>Văn bản số 4129/VP-ĐT ngày 13/5/2019 của UBND TP về việc chấp thuận hướng tuyến dự án. Quyết định số 2128/QĐ-UBND ngày 26/4/2019 về việc quyết định điều chỉnh chủ trương đầu tư dự án</t>
  </si>
  <si>
    <t>Cụm công nghiệp Xuân Thu</t>
  </si>
  <si>
    <t>Công ty cổ phần Xây dựng hạ tầng Đại Phong</t>
  </si>
  <si>
    <t>Quyết định thành lập cụm số 2802/QĐ-UBND ngày 26/6/2020</t>
  </si>
  <si>
    <t>Cụm công nghiệp CN2</t>
  </si>
  <si>
    <t>Công ty TNHH Hạ tầng và phát triển khu công nghiệp ASG</t>
  </si>
  <si>
    <t>Quyết định thành lập cụm số 2794/QĐ-UBND ngày 26/6/2020</t>
  </si>
  <si>
    <t>Đầu tư xây dựng Trạm bơm, tuyến đường ống cấp nước thô từ sông Công về Nhà máy điện rác Sóc Sơn</t>
  </si>
  <si>
    <t>Công ty CP năng lượng môi trường Hoa Thiên Ý Hà Nội</t>
  </si>
  <si>
    <t>Văn bản số 1729/VP-ĐT ngày 27/2/2020 của UBND Thành phố Hà Nội; Quyết định chủ trương đầu tư số 8986/QĐ-UBND ngày 28/12/2017 của UBND Thành phố về việc xây dựng  Nhà máy điện rác Sóc Sơn</t>
  </si>
  <si>
    <t>Dự án Khu III - Khu công cộng và làng du lịch tại huyện Sóc Sơn</t>
  </si>
  <si>
    <t>Công ty CP Đầu tư dịch vụ vui chơi giải trí thể thao Hà Nội</t>
  </si>
  <si>
    <t>GCN đầu tư số 01121000947 ngày 22/02/2011 của UBND thành phố; Quyết định số 2474/QĐ-UBND ngày 01/6/2011 của UBND Thành phố giao TTPTQĐ Sóc Sơn thực hiện công tác GPMB, Quyết định số 3768/QĐ-UBND ngày 06/8/2015 của UBND Thành phố phê duyệt QH chi tiết 1/500; Quyết định điều chỉnh chủ trương đầu tư số 6792/QĐ-UBND ngày 30/9/2017 của UBND Thành phố (Diện tích còn lại chưa GPMB: 7,5 ha)</t>
  </si>
  <si>
    <t>Xây dựng trường mầm non Kim Lũ (khu Xuân Dương)</t>
  </si>
  <si>
    <t>Ban QLDA ĐTXD huyện Sóc Sơn</t>
  </si>
  <si>
    <t>Kim Lũ</t>
  </si>
  <si>
    <t>Nghị quyết số 21/NQ-HĐND ngày 5/3/2020 của HĐND huyện Sóc Sơn về phê duyệt chủ trương đầu tư</t>
  </si>
  <si>
    <t>Xây dựng trường mầm non Trung Giã B</t>
  </si>
  <si>
    <t>Trung Giã</t>
  </si>
  <si>
    <t>Cải tạo, nâng cấp trường tiểu học Trung Giã A</t>
  </si>
  <si>
    <t>Cải tạo, nâng cấp trường THCS Tiên Dược</t>
  </si>
  <si>
    <t>Tiên Dược</t>
  </si>
  <si>
    <t>Cải tạo, nâng cấp trường TH Minh Phú</t>
  </si>
  <si>
    <t>Minh Phú</t>
  </si>
  <si>
    <t>Đường nối tỉnh lộ 131 - Đồng Giá - Hiền Lương (nhánh đi Nam Cương)</t>
  </si>
  <si>
    <t>Hiền Ninh</t>
  </si>
  <si>
    <t>Đường vành đai thị trấn Sóc Sơn</t>
  </si>
  <si>
    <t>Thị trấn Sóc Sơn, Tiên Dược, Phù Linh</t>
  </si>
  <si>
    <t>Cải tạo, xây dựng đường nối Quốc lộ 3 - Hồng Kỳ - Đô Tân</t>
  </si>
  <si>
    <t>Hồng Kỳ, Bắc Sơn</t>
  </si>
  <si>
    <t>Nghị quyết số 33/NQ-HĐND ngày 26/6/2020 của HĐND huyện Sóc Sơn về phê duyệt chủ trương đầu tư</t>
  </si>
  <si>
    <t>Cải tạo, nâng cấp trục đường Tân Hưng - Bắc Phú - Việt Long đến đê Lương Phúc</t>
  </si>
  <si>
    <t>Tân Hưng, Bắc Phú, Việt Long</t>
  </si>
  <si>
    <t>Xây dựng hệ thống cấp nước sạch cho các xã Nam Sơn, Bắc Sơn, Hồng Kỳ trong vùng ảnh hưởng môi trường của khu LHXLCT Sóc Sơn (vùng bán kính 500-1000m từ hàng rào khu LHXLCT Sóc Sơn)</t>
  </si>
  <si>
    <t>Công ty nước sạch Hà Nội</t>
  </si>
  <si>
    <t>Nam Sơn, Bắc Sơn, Hồng Kỳ</t>
  </si>
  <si>
    <t>Quyết định số 6144/QĐ-UBND ngày 07/11/2016 của UBND TP Hà Nội phê duyệt chủ trương đầu tư dự án Xây dựng hệ thống cấp nước sạch cho các xã Nam Sơn, Bắc Sơn, Hồng Kỳ trong vùng ảnh hưởng môi trường bán kính 500-1000m từ khu LHXLCT Sóc Sơn</t>
  </si>
  <si>
    <t>Xây dựng HTKT khu đất để đấu giá QSD đất tại xã Phù Linh, huyện Sóc Sơn</t>
  </si>
  <si>
    <t xml:space="preserve">QĐ số 4120/QĐ-UBND ngày 12/8/2009 của UBND TP Hà Nội về việc thu hồi 42.894m2 đất tại xã Phù Linh, huyện Sóc Sơn; giao UBND huyện Sóc Sơn để xây dựng cơ sở hạ tầng kỹ thuật khu đất phục vụ đấu giá QSD đất; Quyết định số 3155/QĐ-UBND ngày 08/7/2015; Quyết định số 3768/QĐ-UBND ngày 12/7/2019 </t>
  </si>
  <si>
    <t>Bồi thường hỗ trợ tái định cư theo quy hoạch khu đất xen kẹt, cắt xén tại các xã Nam Sơn, Bắc Sơn phục vụ triển khai khu LHXLCT Sóc Sơn</t>
  </si>
  <si>
    <t>RAC</t>
  </si>
  <si>
    <t>Bắc Sơn, Nam Sơn, Hồng Kỳ</t>
  </si>
  <si>
    <t>QĐ 1627/QĐ-UBND ngày 25/03/2014 của UBND TP Hà Nội v/v phê duyệt bồi thường hỗ trợ về tái định cư theo quy hoạch; Văn bản số 4176/UBND-KH&amp;ĐT ngày 31/8/2020 của UBND thành phố Hà Nội</t>
  </si>
  <si>
    <t>Xây dựng nhà văn hóa tổ 5, phường Sơn Lộc</t>
  </si>
  <si>
    <t>UBND TX</t>
  </si>
  <si>
    <t>TX.Sơn Tây</t>
  </si>
  <si>
    <t>P.Sơn Lộc</t>
  </si>
  <si>
    <t>QĐ số 532/QĐ - UBND ngày 07/6/2018 của UBND TX V/v Phê duyệt Báo cáo kinh tế kỹ thuật;</t>
  </si>
  <si>
    <t>Xây dựng hạ tầng kỹ thuật khu đất đấu giá quyền sử đụng đất tại phường Viên Sơn</t>
  </si>
  <si>
    <t>P.Viên Sơn</t>
  </si>
  <si>
    <t>QĐ số 1366/QĐ - UBND ngày 31/10/2018 của UBNDTX V/v Phê duyệt Báo cáo nghiên cứu khả thi; QĐ số 859/QĐ - UBND ngày 13/8/2018 của UBNDTX phê duyệt đồ án quy hoạch. Giấy phép quy hoạch số 2043/GPQH ngày 11/4/2018 của Sở Quy hoạch - Kiến trúc; VB số 88/HĐND - TCKH  ngày 06/9/2017 của HDDNDTX Sơn Tây v/v phê duyệt chủ trương đầu tư dự án Xây dựng HTKT khu đấu giá QSD Đ tại P.Viên Sơn</t>
  </si>
  <si>
    <t>Xây dựng Trung tâm văn hóa xã Cổ Đông</t>
  </si>
  <si>
    <t>X.Cổ Đông</t>
  </si>
  <si>
    <t>QĐ số 1729/QĐ - UBND ngày 02/12/2019 của UBNDTX V/v Phê duyệt Thiết kế bản vẽ thi công và dự toán điều chỉnh; QĐ số 917/QĐ - UBND ngày 17/8/2018 của UBNDTX V/v Phê duyệt báo cáo kinh tế kỹ thuật.QĐ số 776/QĐ - UBND ngày 30/7/2018 của UBND TX Sơn Tây Phê duyệt BCKT- KT. QĐ số 1490/QĐ-UBND ngày 04/12/2017 của UBNDTX Sơn Tây về việc phê duyệt chủ trương đầu tư dự án.</t>
  </si>
  <si>
    <t>Cải tạo, nâng cấp kênh tiêu T1 đoạn qua địa bàn thị xã Sơn Tây.</t>
  </si>
  <si>
    <t>Ban QLDAĐTXD</t>
  </si>
  <si>
    <t>QĐ số 1607/QĐ - SNN ngày 29/8/2019 của Sở Nông nghiệp và PTNT V/v Phê duyệt thiết kế bản vẽ thi công, dự toán xây dựng; QĐ số 2036/QĐ - UBND ngày 15/5/2018 phê duyệt chủ trương đầu tư. CV số 6820/UBND - KH&amp;ĐT ngày 28/9/2015 của UBND TP Hà Nội</t>
  </si>
  <si>
    <t>15.3</t>
  </si>
  <si>
    <t>Xây dựng HTKT khu đất ĐGQSDĐ khu đất xen kẹt TDP 2, phường Ngô Quyền.</t>
  </si>
  <si>
    <t>TTPT. Quỹ Đất</t>
  </si>
  <si>
    <t>P.Ngô Quyền</t>
  </si>
  <si>
    <t>QĐ số 1328/QĐ - UBND ngày 30/10/2018 của UBND TX V/v Phê duyệt Báo cáo KTKT; QĐ số 283/QĐ - UBND ngày 05/4/2018 của UBNDTX V/v Phê duyệt chủ trương đầu tư,KH số 46/KH-UBND ngày 23/1/2014 của UBND TX về các dự án đấu giá quyền sử dụng đất</t>
  </si>
  <si>
    <t>Xây dựng trung tâm văn hóa xã Kim Sơn, thị xã Sơn Tây</t>
  </si>
  <si>
    <t>X.Kim Sơn</t>
  </si>
  <si>
    <t>QĐ số 917/QĐ - UBND ngày 17/8/2018 của UBND TX V/v phê duyệt báo cáo kinh tế kỹ thuật QĐ số 278/QĐ - UBND ngày 04/04/2018 của UBNDTX V/v Phê duyệt chủ trương đầu tư. VB số 867/UBND - QLĐT ngày 28/6/2018 của UBND TX chấp thuận tổng mặt bằng và phương án kiến trúc sơ bộ.</t>
  </si>
  <si>
    <t>Nâng cấp cải tạo tuyến tỉnh lộ 418 đoạn KM 0 + KM 3 thị xã Sơn Tây</t>
  </si>
  <si>
    <t>X.Sơn Đông, X,Cổ Đông</t>
  </si>
  <si>
    <t xml:space="preserve">QĐ số 6009/QĐ - UBND ngày 31/10/2018 của UBND TP V/v Phê duyệt báo cáo nghiên cứu khả thi dự án nâng cấp, cải tạo thuyến tỉnh lộ 418 đoạn Km0 - Km3; VB số 487/HĐND - KTNS ngày 6/9/2018 của HĐND thành phố phê duyệt chủ trương đầu tư dự án. </t>
  </si>
  <si>
    <t>Xây dựng hạ tầng kỹ thuật khu đất đấu giá quyền sử đụng đất khu Làng Cũ xã Kim Sơn</t>
  </si>
  <si>
    <t>QĐ số 1206/QĐ - UBND ngày 26/9/2019 của UBND TX V/v Phê duyệt dự án đầu tư xây dựng công trình; QĐ số 1543/QĐ - UBND ngày 26/11/2018 của UBND TX V/v  phê duyệt chủ đầu tư; QĐ số 635/QĐ - UBND ngày 29/6/2018 của UBND TX phê duyệt quy hoạch chi tiết tỷ lệ 1/500.  QĐ 1726/QĐ-UBND ngày 17/9/2014 của UBNDTP Hà Nội v/v cho phép thực hiện chuẩn bị đầu tư dự án: QĐ phê duyệt NVQH số 921/QĐ-UBND ngày 01/9/2015 của UBNDTX v/v phê duyệt NVQH chi tiết tỷ lệ 1/500 thuộc dự án;VB số 6039/QHKT - P5 V/v tham gia ý kiến đồ án QH chi tiết tỷ lệ 1/500 khu ĐGQSDĐ tại khu Làng Cũ, xã Kim Sơn, thị xã Sơn Tây, Hà Nội</t>
  </si>
  <si>
    <t>20.1</t>
  </si>
  <si>
    <t>Xây dựng HTKT khu đất ĐGQSDĐ khu Đồng Củ xã Sơn Đông</t>
  </si>
  <si>
    <t>X.Sơn Đông</t>
  </si>
  <si>
    <t>QĐ số 3096/STNMT - CCQLĐĐ ngày 11/4/2019 của Sở TN&amp;MT V/v hướng dẫn xác định ranh giới đất phục vụ công tác bồi thường hỗ trợ, TĐC GPMB; QĐ số 1309/QĐ - UBND ngày 26/10/2018 của UBND TX V/v phê duyệt đồ án QHCT (1/500); QĐ số 438/QĐ-UBND ngày 25/4/2019 V/v Phê duyệt dự án đầu tư xây dựng công trình; QĐ số 1485/QĐ - UBND ngày 13/11/2018 của UBND TX V/v phê duyệt chủ trương đầu tư;</t>
  </si>
  <si>
    <t>20.2</t>
  </si>
  <si>
    <t>Xây dựng HTKT khu đất ĐGQSDĐ khu Dộc Vang, xã Đường Lâm</t>
  </si>
  <si>
    <t>X.Đường Lâm</t>
  </si>
  <si>
    <t>QĐ số 1381/QĐ - UBND ngày 18/10/2019 của UBND TX V/v Phê duyệt dự án đầu tư xây dựng công trình; QĐ số 241/QĐ - UBND ngày 21/3/2019 của UBND TX V/v Phê duyệt QHCTTMB TL: 1/500 DA; QĐ số 1486/QĐ - UBND ngày 13/11/2018 của UBND TX V/v Phê duyệt chủ trương đầu tư;  VB số 4433/STNMT - CCQLĐĐ ngày 20/5/2019 của Sở TN&amp;MT V/v Hướng dẫn xác định xác định ranh giới đất phục vụ công tác bồi thường, hỗ trợ, TĐC GPMB.</t>
  </si>
  <si>
    <t>Đường từ phố Quang Trung đi Đền và phường Trung Hưng</t>
  </si>
  <si>
    <t>P.Quang Trung; P.Trung Hưng; Sơn Lộc</t>
  </si>
  <si>
    <t>QĐ số 1966/QĐ - UBND ngày 31/12/2019 của UBND TX V/v Phê duyệt thiết kế bản vẽ thi công, dự toán xây dựng; QĐ số 1331/QĐ - UBND ngày 30/10/2018 của UBNDTX V/v Phê duyệt dự án đầu tư xây dựng; QĐ số 1776/QĐ - UBND ngày 21/12/2018 của UBNDTX V/v Phê duyệt điều chỉnh, bổ sung cơ cấu tổng mức đầu tư DA; QĐ số 930/QĐ - UBND ngày 07/8/2017 của UBNDTX phê duyệt chủ trương đầu tư</t>
  </si>
  <si>
    <t>Cụm công nghiệp Sơn Đông</t>
  </si>
  <si>
    <t>Công ty TNHH MTV Vinaconex Đầu tư</t>
  </si>
  <si>
    <t>Quyết định thành lập cụm số 2791/QĐ-UBND ngày 26/6/2020 của UBND Thành phố</t>
  </si>
  <si>
    <t xml:space="preserve">Nâng cấp tuyến đê Hữu Hồng kết hợp làm đường giao thông trên địa bàn thị xã Sơn Tây, thành phố Hà Nội. </t>
  </si>
  <si>
    <t>UBND thị xã Sơn Tây</t>
  </si>
  <si>
    <t>Lê Lợi, Đường Lâm, Phú Thịnh</t>
  </si>
  <si>
    <t>Quyết định số 1508/QĐ-UBND ngày 13/04/2020 của UBND thành phố Hà Nội quyết định cho phép chuẩn bị đầu tư dự án</t>
  </si>
  <si>
    <t>Xuân Sơn, Thanh Mỹ, Đường Lâm</t>
  </si>
  <si>
    <t>Quyết định số 1754/QĐ-UBND ngày 29/04/2020 của UBND thành phố Hà Nội quyết định cho phép chuẩn bị đầu tư dự án</t>
  </si>
  <si>
    <t>Cải tạo, nâng cấp đường, rãnh thoát nước tuyến đường từ tỉnh lộ 418 thôn Đại Quang qua cống Chương đi xã Cổ Đông và đường trục thôn Vạn An xã Sơn Đông</t>
  </si>
  <si>
    <t>Ban QLDA đầu tư xây dựng thị xã Sơn Tây</t>
  </si>
  <si>
    <t>Phụ lục 9 - Nghị quyết số 13/NQ-HĐND ngày 07/9/2020 của HĐND thị xã Sơn Tây  - Phê duyệt chủ trương đầu tư dự án</t>
  </si>
  <si>
    <t>Cải tạo nâng cấp đường từ ngã 5 cổng Ô đi Phù Sa, Viên Sơn</t>
  </si>
  <si>
    <t>Phụ lục 20 - Nghị quyết số 13/NQ-HĐND ngày 07/9/2020 của HĐND thị xã Sơn Tây  - Phê duyệt chủ trương đầu tư dự án</t>
  </si>
  <si>
    <t>55</t>
  </si>
  <si>
    <t>Cải tạo, nâng cấp đường nối từ đường tránh QL32 đến tỉnh lộ 413 thuộc địa bàn thị xã Sơn Tây</t>
  </si>
  <si>
    <t>Viên Sơn</t>
  </si>
  <si>
    <t>Quyết định số 4384/QĐ-UBND ngày 29/9/2020 của UBND thành phố Hà Nội quyết định cho phép chuẩn bị đầu tư dự án</t>
  </si>
  <si>
    <t>58</t>
  </si>
  <si>
    <t>Nhà văn hóa thôn Nhân Lý, xã Xuân Sơn</t>
  </si>
  <si>
    <t>UBND xã Xuân Sơn</t>
  </si>
  <si>
    <t>X.Xuân Sơn</t>
  </si>
  <si>
    <t>Nghị quyết số 13/NQ-HĐND ngày 07/9/2020 của HĐND thị xã, Về chủ trương đầu tư dự án. tại Phụ Lục 31</t>
  </si>
  <si>
    <t>UBND huyện Thạch Thất</t>
  </si>
  <si>
    <t>TT Liên Quan</t>
  </si>
  <si>
    <t>Trường Mầm non trung tâm Bình Phú A</t>
  </si>
  <si>
    <t>Bình Phú</t>
  </si>
  <si>
    <t>Quyết định số: 3872/QĐ-UBND ngày 26/10/2018 của UBND huyện Thạch Thất về việc phê duyệt dự án ĐTXD.</t>
  </si>
  <si>
    <t>Xây dựng mới trạm bơm tiêu Lại Thượng thay thế Nhiệm vụ trạm bơm tiêu Lại Thượng 1 và 2, huyện Thạch Thất</t>
  </si>
  <si>
    <t>Ban QLDA ĐTXD công trình NN &amp; PTNT TP Hà Nội</t>
  </si>
  <si>
    <t>Lại Thượng</t>
  </si>
  <si>
    <t>Quyết định số 6616/QĐ-UBND ngày 31/10/2013 của UBND Thành phố phê duyệt dự án đầu tư; QĐ 1620/QĐ-UBND ngày 3/4/2019 về việc phê duyệ dự án</t>
  </si>
  <si>
    <t>Đường từ trường trung học cơ sở Dị Nâu đi Hiệp Thuận</t>
  </si>
  <si>
    <t>Dị Nậu, Canh Nậu</t>
  </si>
  <si>
    <t>Quyết định số 4019/QĐ-UBND ngày 31/10/2018 của UBND huyện Thạch Thất về việc phê duyệt dự án ĐTXD công trình.</t>
  </si>
  <si>
    <t>Trường THCS Hữu Bằng</t>
  </si>
  <si>
    <t>Hữu Bằng</t>
  </si>
  <si>
    <t>Quyết định số: 3060/QĐ-UBND ngày 30/8/2018 của UBND huyện Thạch Thất về việc Phê duyệt dự án ĐTXD trường THCS Hữu Bằng</t>
  </si>
  <si>
    <t>Xây dựng HTKT khu đất đấu giá QSD đất tại khu Dãy dọc (X4) xã Tân Xã</t>
  </si>
  <si>
    <t>Tân Xã</t>
  </si>
  <si>
    <t>- Quyết định số 9236/QĐ-UBND ngày 28/12/2018 của UBND huyện Thạch Thất về việc  Báo cáo kinh tế kỹ thuật xây dựng HTKT khu đất đấu giá.</t>
  </si>
  <si>
    <t>Đường từ chùa Bảo Quang đi khu đấu giá Mả Cố xã Thạch Xá</t>
  </si>
  <si>
    <t>Thạch Xá</t>
  </si>
  <si>
    <t>Quyết định số: 3999/QĐ-UBND ngày 30/10/2018 của UBND huyện Thạch Thất về việc phê duyệt báo cáo kinh tế kỹ thuật</t>
  </si>
  <si>
    <t>Xây dựng, cải tạo nhà văn hóa thôn xã Canh Nậu (xây mới thôn 8,10; cải tạo 3-4-5, 7)</t>
  </si>
  <si>
    <t>Canh Nậu</t>
  </si>
  <si>
    <t>Quyết định số: 3934/QĐ-UBND ngày 30/10/2018 của UBND huyện Thạch Thất về việc phê duyệt báo cáo kinh tế kỹ thuật.</t>
  </si>
  <si>
    <t>Cầu Cần Kiệm</t>
  </si>
  <si>
    <t>Cần Kiệm</t>
  </si>
  <si>
    <t>Quyết định số: 3995/QĐ-UBND ngày 30/10/2018 về việc phê duyệt dự án ĐTXD công trình</t>
  </si>
  <si>
    <t>Xây dựng HTKT khu đất đấu giá Đồng Thông - Đồng bán xã Chàng Sơn</t>
  </si>
  <si>
    <t>Chàng Sơn</t>
  </si>
  <si>
    <t>Quyết định số 4007/QĐ-UBND ngày 31/10/2018 của UBND huyện về việc phê duyệt dự án đầu tư xây dựng công trình</t>
  </si>
  <si>
    <t>Xây dựng HTKT khu đấu giá QSD đất tại khu trung tâm xã Hương Ngải</t>
  </si>
  <si>
    <t>TT PT Quỹ đất</t>
  </si>
  <si>
    <t>Hương Ngải</t>
  </si>
  <si>
    <t>4261/QĐ-UBND ngày 28/10/2019 của UBND huyện Thạch Thất về việc Quyết định Phê duyệt dự án đầu tư xây dựng công trình: Xây dựng HTKT khu đấu giá QSD đất tại khu trung tâm xã Hương Ngải - huyện Thạch Thất</t>
  </si>
  <si>
    <t>Cải tạo, nâng cấp đường từ tỉnh lộ 419 vào sân vật xã Phùng Xá</t>
  </si>
  <si>
    <t>BQL dự án ĐTXD huyện</t>
  </si>
  <si>
    <t>Phùng Xá</t>
  </si>
  <si>
    <t>Quyết định 4304/QĐ-UBND ngày 29/10/2019 của UBND huyện Thạch Thất về việc Phê duyệt báo cáo kinh tế kỹ thuật</t>
  </si>
  <si>
    <t>Trường mầm non Tân Xã</t>
  </si>
  <si>
    <t>Quyết định 4276/QĐ-UBND ngày 29/10/2019 của UBND huyện về việc Phê duyệt dự án đầu tư xây dựng</t>
  </si>
  <si>
    <t xml:space="preserve">Dự án đường Láng Hòa Lạc - Hòa Bình (BOT) (phần bổ sung) </t>
  </si>
  <si>
    <t>Tổng công ty 36</t>
  </si>
  <si>
    <t>Yên Trung</t>
  </si>
  <si>
    <t xml:space="preserve">Căn cứ Quyết định số 3189/QĐ-BGTVT ngày 07/9/2015 của Bộ Giao thông vận tải về việc điều chỉnh bổ sung một số nội dung của Quyết định số 1393/QĐ-BGTVT ngày 16/4/2014 của Bộ trưởng Bộ GTVT về việc phê duyệt dự án đầu tư xây dựng đường Hoà Lạc - Hoà Bình và cải tạo, nâng cấp QL6 đoạn Xuân Mai - Hoà Bình theo hình thức BOT. </t>
  </si>
  <si>
    <t>Xây dựng mới Trạm 110KV Thạch Thất 2 và nhánh rẽ</t>
  </si>
  <si>
    <t>Phú Kim</t>
  </si>
  <si>
    <t>Quyết định số 4720/QĐ-BCT ngày 02/12/2016 của Bộ Công Thương v/v phê duyệt quy hoạch phát triển lưới điện TP Hà Nội giai đoạn 2016-2025</t>
  </si>
  <si>
    <t>Cụm công nghiệp làng nghề Dị Nậu</t>
  </si>
  <si>
    <t>Cty CP Hoàng Hưng Tiến</t>
  </si>
  <si>
    <t>Dị Nậu</t>
  </si>
  <si>
    <t>Quyết định số 2025/QĐ-UBND ngày 23/4/2019 của UBND thành phố Hà Nội về việc thành lập Cụm Công nghiệp làng nghề Dị Nậu, huyện Thạch Thất</t>
  </si>
  <si>
    <t>Cụm công nghiệp làng nghề Chàng Sơn -giai đoạn 2</t>
  </si>
  <si>
    <t>Quyết định số 2026/QĐ-UBND ngày 23/4/2019 của UBND thành phố Hà Nội về việc thành lập Cụm Công nghiệp làng nghề Chàng Sơn - Giai đoạn 2, huyện Thạch Thất</t>
  </si>
  <si>
    <t>Xử lý sạt trượt mái ta ly dương đoạn Km11+480 - Km11+780 đường Hòa Lạc - Hòa Bình</t>
  </si>
  <si>
    <t>Cty TNHH BOT Quốc lộ 6 - Hòa Lạc - Hòa Bình</t>
  </si>
  <si>
    <t>Thông báo số 504/TB-BGTVT ngày 02/10/2018 của Bộ Giao thông Vân tải về việc Kết luận của Thứ trưởng Nguyễn Văn Công tại buổi họp kiểm điểm tiến độ dự án.</t>
  </si>
  <si>
    <t>Xây dựng nhà văn hóa thôn xã Đồng Trúc (Xây mới khu Đồng Táng và Khu Ba; Cải tạo các khu Đồng Kho, Hòa Bình, Chầm Muộn, Trúc Voi và Chiến Thắng)</t>
  </si>
  <si>
    <t>Ban Quản lý dự án ĐTXD huyện</t>
  </si>
  <si>
    <t>Đồng Trúc</t>
  </si>
  <si>
    <t>Quyết định số 1385/QĐ-UBND ngày 25/4/2019 của UBND huyện Thạch Thất về việc phê duyệt điều chỉnh báo cáo kinh tế kỹ thuật.</t>
  </si>
  <si>
    <t>Đường H14: Đoạn từ Cụm công nghiệp xã Bình Phú - Cầu Phú Lễ xã Cần Kiệm (Tuyến số 39 cũ)</t>
  </si>
  <si>
    <t>Bình Phú, Cần Kiệm</t>
  </si>
  <si>
    <t>Quyết định số 3938/QĐ-UBND ngày 18/10/2019 của UBND huyện Thạch Thất về việc phê duyệt dự án đầu tư xây dựng.</t>
  </si>
  <si>
    <t>Cụm công nghiệp Hữu Bằng</t>
  </si>
  <si>
    <t>Công ty cổ phần Đầu tư và tư vấn xây dựng Trường An</t>
  </si>
  <si>
    <t>Quyết định thành lập cụm số 2795/QĐ-UBND ngày 26/6/2020 của UBND Thành phố</t>
  </si>
  <si>
    <t>Cụm công nghiệp Bình Phú 1 - GĐ2</t>
  </si>
  <si>
    <t>Công ty TNHH Xây dựng Giao thông 289</t>
  </si>
  <si>
    <t>Quyết định thành lập cụm số 2793/QĐ-UBND ngày 26/6/2020 của UBND Thành phố</t>
  </si>
  <si>
    <t>Kè ao thuyền xã Canh Nậu</t>
  </si>
  <si>
    <t>Ban QLDA huyện</t>
  </si>
  <si>
    <t>Xã Canh Nậu</t>
  </si>
  <si>
    <t>Nghị Quyết số 07/NQ-HĐND ngày 25/6/2020 của HĐND huyện Thạch Thất</t>
  </si>
  <si>
    <t>Cải tạo ao đầu làng thôn 4 xã Hương Ngải</t>
  </si>
  <si>
    <t>Xã Hương Ngải</t>
  </si>
  <si>
    <t>Nạo vét, kè ao khu trung tâm xã Dị Nậu</t>
  </si>
  <si>
    <t>Xã Dị Nậu</t>
  </si>
  <si>
    <t>Nạo vét, kè ao Huấn xã Chàng Sơn</t>
  </si>
  <si>
    <t>Xã Chàng Sơn</t>
  </si>
  <si>
    <t>Nạo vét, kè ao Giang, ao Đình Trúc Động, ao Đình Đồng Táng xã Đồng Trúc</t>
  </si>
  <si>
    <t>Xã Đồng Trúc</t>
  </si>
  <si>
    <t>Nạo vét, kè ao làng, ao xóm Từa  thôn Cẩm Bào, ao Đình Yên Lỗ xã Cẩm Yên</t>
  </si>
  <si>
    <t>Xã Cảm Yên</t>
  </si>
  <si>
    <t>Cải tạo, kè ao Đìa Tắm, Đụn Dương, xóm Chốn thị Trấn Liên Quan</t>
  </si>
  <si>
    <t>Thị Trấn Liên Quan</t>
  </si>
  <si>
    <t>Kè, nạo vét ao Cửa Chùa, ao Đình Yên, ao Muống, ao Đồng Sống,ao Cá, ao Quán Hồ xã Thạch Xá</t>
  </si>
  <si>
    <t>Xã Thạch Xá</t>
  </si>
  <si>
    <t>Nạo vét, kè ao Vối thôn Thúy Lai, ao Đình thôn Bách Kim xã Phú Kim</t>
  </si>
  <si>
    <t>Xã Phú Kim</t>
  </si>
  <si>
    <t>Đường giao thông, thoát nước từ 446 đi thôn Chùa 2 xã Tiến Xuân</t>
  </si>
  <si>
    <t>Xã Tiến Xuân</t>
  </si>
  <si>
    <t>Đường GT, thoát nước thôn Hòa Lạc, thôn Linh Sơn, thôn Sen Trì xã Bình Yên</t>
  </si>
  <si>
    <t>Xã Bình Yên</t>
  </si>
  <si>
    <t>Cải tạo, nâng cấp mở rộng nghĩ trang nhân dân xã Hương Ngải</t>
  </si>
  <si>
    <t>Xây dựng cầu Gấu xã Lại Thượng</t>
  </si>
  <si>
    <t>Xã Lại Thượng</t>
  </si>
  <si>
    <t>Xây dựng cầu Phú Kim xã Phú Kim</t>
  </si>
  <si>
    <t>Đường giao thông nông thôn xã Đồng Trúc (đoạn đồi Phe đi ao Đìa Hoi; Đồng Kho - gốc Gạo - Đình Đồng Táng)</t>
  </si>
  <si>
    <t>Xây mới 12 phòng học, 2 bộ môn, hiệu bộ sân vườn, phụ trợ trường Mầm non Tiến Xuân (điểm thôn Chùa)</t>
  </si>
  <si>
    <t>xã Tiến Xuân</t>
  </si>
  <si>
    <t>Xây mới 24 phòng học, phòng bộ môn. hiệu bộ, bếp, sân vườn, phụ trợ trường Mầm non Chàng Sơn</t>
  </si>
  <si>
    <t>xã Chàng Sơn</t>
  </si>
  <si>
    <t>Nghị quyết 07/NQ-HĐND ngày 25/6/2020 của HĐND huyện Thạch Thất</t>
  </si>
  <si>
    <t>Xây mới 20 phòng học, phòng bộ môn. hiệu bộ, bếp, sân vườn, phụ trợ trường Mầm non Phú Kim</t>
  </si>
  <si>
    <t>xã Phú Kim</t>
  </si>
  <si>
    <t>Xây dựng mới 16 phòng học, 5 phòng bộ môn. hiệu bộ,khu thể chất, sân vườn, phụ trợ trường Tiểu học Phùng Xá</t>
  </si>
  <si>
    <t>xã Phùng Xá</t>
  </si>
  <si>
    <t>Xây dựng mới 25 phòng học, phòng bộ môn, hiệu bộ, khu thể chất, bếp, sân vườn, phụ trợ trường Tiểu học Minh Hà B</t>
  </si>
  <si>
    <t>xã Canh Nậu</t>
  </si>
  <si>
    <t>Xây dựng mới 16 phòng học, 6 phòng bộ môn, hiệu bộ, khu thể chất, sân vườn, phụ trợ trường THCS Đồng Trúc</t>
  </si>
  <si>
    <t>xã Đồng Trúc</t>
  </si>
  <si>
    <t>Xây dựng cổng, tường bao, cải tạo khuôn viên đền thờ Liệt sỹ huyện</t>
  </si>
  <si>
    <t>Xây dựng nhà văn hóa thôn Luồng xã Yên Trung, thôn Đồng Dâu xã Tiến Xuân</t>
  </si>
  <si>
    <t>xã Yên Trung, xã Tiến Xuân</t>
  </si>
  <si>
    <t>Nghị quyết 06/NQ-HĐND ngày 25/6/2020 của HĐND huyện Thạch Thất</t>
  </si>
  <si>
    <t>Xây dựng sân thể thao xã Dị Nậu</t>
  </si>
  <si>
    <t>Xây dựng nhà văn hóa thôn 3B xã Canh Nậu, thôn Phú Thụ xã Lại Thượng</t>
  </si>
  <si>
    <t>Canh Nậu, Lại Thượng</t>
  </si>
  <si>
    <t>Xây dựng nhà văn hóa thôn Bách Kim, Nội thôn xã Phú Kim</t>
  </si>
  <si>
    <t>Xây dựng nhà văn hóa thôn Bình Xá, thôn Cuối Chùa xã Bình Phú</t>
  </si>
  <si>
    <t>Đường từ khu Mả Cố - THCS Bình Phú</t>
  </si>
  <si>
    <t>Xã Bình Phú</t>
  </si>
  <si>
    <t>Cải tạo, nâng cấp đường dân sinh từ khu đấu giá trung tâm đi trường mầm non trung tâm xã Hương Ngải</t>
  </si>
  <si>
    <t>Nâng cấp, mở rộng đường ĐH.11 (Đoạn ĐH.06 đi cầu Cao Thiên) xã Cần Kiệm.</t>
  </si>
  <si>
    <t>Xã Cần Kiệm</t>
  </si>
  <si>
    <t>Xây dựng mới đường ĐH11 (đoạn từ ĐH10 Tân Xã đi 420 Bình Yên)</t>
  </si>
  <si>
    <t>Xã Tân Xã</t>
  </si>
  <si>
    <t>Xây dựng,mở rộng trạm y tế xã Cẩm Yên</t>
  </si>
  <si>
    <t>Cẩm Yên</t>
  </si>
  <si>
    <t>Đường giao thông từ thôn 3 xã Canh Nậu đi xã Dị Nậu</t>
  </si>
  <si>
    <t>Canh Nậu, Dị Nậu</t>
  </si>
  <si>
    <t>Xây dựng mới trạm biến áp 220/110kv Hòa Lạc và phần nối cấp 110/220KV</t>
  </si>
  <si>
    <t>Tổng công ty điện lực Hà Nội (BQL DA lưới điện Hà Nội)</t>
  </si>
  <si>
    <t>Quyết định số 4465/QĐ-BTC ngày 03/12/2018; 1205/UBND-KT ngày 08/7/2020 của UBND huyện Thạch Thất</t>
  </si>
  <si>
    <t>Xây dựng HTKT khu đấu giá QSD đất khu Gốc Quéo 1, thôn Ngọc Đình, xã Hồng Dương, huyện Thanh Oai</t>
  </si>
  <si>
    <t xml:space="preserve">Quyết định số 1875/QĐ-UBND ngày 8/8/2017 của UBND huyện Thanh Oai phê duyệt chủ trương đầu tư; Quyết định số 1134/QĐ-UBND ngày 09/7/2020 của UBND huyện phê duyệt điều chỉnh quy mô và cơ cấu tổng mức đầu tư </t>
  </si>
  <si>
    <t>Xây dựng HTKT khu đấu giá QSD đất khu Gốc Quéo 2, thôn Ngọc Đình, xã Hồng Dương, huyện Thanh Oai</t>
  </si>
  <si>
    <t xml:space="preserve">Quyết định số 1876/QĐ-UBND ngày 8/8/2017 của UBND huyện Thanh Oai phê duyệt chủ trương đầu tư; Quyết định số 1133/QĐ-UBND ngày 09/7/2020 của UBND huyện phê duyệt điều chỉnh quy mô và cơ cấu tổng mức đầu tư </t>
  </si>
  <si>
    <t>Đường Xuân Dương-Cao Dương-Hồng Dương-Liên Châu (Giai đoạn 1)</t>
  </si>
  <si>
    <t>Hồng Dương, Cao Dương</t>
  </si>
  <si>
    <t>Quyết định số 62/QĐ-UBND ngày 18/6/2018 của HĐND huyện Thanh Oai về việc phê duyệt chủ trương đầu tư; Quyết định số 1899/QĐ-UBND ngày 06/8/2019 của UBND huyện Thanh Oai về việc phê duyệt thiết kế bản vẽ thi công</t>
  </si>
  <si>
    <t>Xây dựng mới trạm biến áp 110kV Hồng Dương và nhánh rẽ</t>
  </si>
  <si>
    <t>Công văn số 1215/UBND-KT ngày 14/8/2017 của UBND huyện Thanh Oai</t>
  </si>
  <si>
    <t>Xây dựng tuyến đường dây 110kV Thường Tín - Thanh Oai</t>
  </si>
  <si>
    <t>Công văn số 1407/UBND-KT ngày 15/9/2017 của UBND huyện Thanh Oai</t>
  </si>
  <si>
    <t>Trạm biến áp 110kV Chương Mỹ và Đường dây 110kV Thanh Oai -Chương Mỹ</t>
  </si>
  <si>
    <t>Quyết định số 751/QĐ-UBND ngày 18/4/2017 của UBND huyện Thanh Oai</t>
  </si>
  <si>
    <t>Dự án xây dựng Cầu Chiếc</t>
  </si>
  <si>
    <t>Ban QLDA DDTXAD công trình giao thông TP Hà Nội</t>
  </si>
  <si>
    <t>Hiền Giang</t>
  </si>
  <si>
    <t>Quyết định số 6341/QĐ-UBND ngày 18/11/2016 của UBND thành phố Hà Nội về việc phê duyệt dự án: Đầu tư xây dụng Cầu Chiếc Km 8+255 đường tỉnh lộ 427 huyện Thường Tín, thành phố Hà Nội. 
Quyết định số 1567/QĐ-UBND ngày 16/4/2020 của UBND TP phê duyệt điều chỉnh thời gian thực hiện dự án;
VB số 4856/STNMT-CCQLĐĐ ngày 19/06/2018 của Sở TNMT hướng dẫn xác định ranh giới</t>
  </si>
  <si>
    <t>Đường Lê Công Hành</t>
  </si>
  <si>
    <t>Văn Bình</t>
  </si>
  <si>
    <r>
      <t xml:space="preserve">Quyết định phê duyệt CTĐT số 2228/QĐ-UBND ngày 09/8/2018 của UBND Huyện;
Quyết định số 3514/QĐ-UBND ngày 10/10/2018 của UBND huyện Thường Tín về phê duyệt BCKTKT Dự án;
</t>
    </r>
    <r>
      <rPr>
        <sz val="11"/>
        <color indexed="10"/>
        <rFont val="Times New Roman"/>
        <family val="1"/>
      </rPr>
      <t>Quyết định số 5518/QĐ ngày 15/10/2018 của UBND thành phố  về việc phê duyệt Quy hoạch chi tiết trung tâm thị trấn Thường Tín tỷ lệ 1/500
VB số 9016/STNMT-CCQLĐĐ ngày 27/9/2019 của Sở TNMT hướng dẫn xác định ranh giới</t>
    </r>
  </si>
  <si>
    <t>Đường Nguyễn Thị Tuyết</t>
  </si>
  <si>
    <t>Văn Phú</t>
  </si>
  <si>
    <r>
      <t xml:space="preserve">Quyết định phê duyệt CTĐT số 2067/QĐ-UBND ngày 02/8/2018 của UBND Huyện;
Quyết định số 3513/QĐ-UBND ngày 10/10/2018 của UBND huyện Thường Tín về phê duyệt BCKTKT Dự án;
</t>
    </r>
    <r>
      <rPr>
        <sz val="11"/>
        <color indexed="10"/>
        <rFont val="Times New Roman"/>
        <family val="1"/>
      </rPr>
      <t>Quyết định số 5518/QĐ ngày 15/10/2018 của UBND thành phố  về việc phê duyệt Quy hoạch chi tiết trung tâm thị trấn Thường Tín tỷ lệ 1/500
VB số 8917/STNMT-CCQLĐĐ ngày 26/9/2019 của Sở TNMT hướng dẫn xác định ranh giới</t>
    </r>
  </si>
  <si>
    <t>Viện kiểm sát nhân dân huyện Thường Tín</t>
  </si>
  <si>
    <t>Ban QLDA đầu tư xây dựng CT dân dụng và CN TP Hà Nội</t>
  </si>
  <si>
    <r>
      <t xml:space="preserve">Quyết định số 942/QĐ-UBND ngày 28/12/2018 của UBND TP Hà Nội về việc phê duyệt chủ trương đầu tư dự án: Xây dựng trụ sở Viện kiểm sát huyện Thường Tín - Hà Nội;
</t>
    </r>
    <r>
      <rPr>
        <sz val="11"/>
        <color indexed="10"/>
        <rFont val="Times New Roman"/>
        <family val="1"/>
      </rPr>
      <t>Quyết định số 5518/QĐ ngày 15/10/2018 của UBND thành phố  về việc phê duyệt Quy hoạch chi tiết trung tâm thị trấn Thường Tín tỷ lệ 1/500
Quyết định số 763/QĐ-UBND ngày 17/02/2020 của UBND huyện Thường Tín về Phê duyệt báo cáo nghiên cứu khả thi Dự án: Xây dựng trụ sở Viện kiểm sát nhân dân huyện Thường Tín;
Văn bản số 3429/STNMT-CCQLĐĐ ngày 07/5/2020 về việc cắm mốc giới Dự án</t>
    </r>
  </si>
  <si>
    <t>Nhà văn hóa thôn Lộc Dư</t>
  </si>
  <si>
    <t>UBND xã Nguyễn Trãi</t>
  </si>
  <si>
    <t>Nguyễn Trãi</t>
  </si>
  <si>
    <t>Quyết định số 2310/QĐ-UBND ngày 21/8/2018 của UBND huyện Thưòng Tín về phê duyệt chủ trương đầu tư xây dựng NVH thôn Lộc Dư</t>
  </si>
  <si>
    <t>Đấu giá quyền sử dụng đất ở tại vị trí xã Vạn Điểm, huyện Thường Tín, thành phố Hà Nội</t>
  </si>
  <si>
    <t>UBND huyện Thường Tín</t>
  </si>
  <si>
    <t>Vạn Điểm</t>
  </si>
  <si>
    <t xml:space="preserve">Quyết định số 3674/QĐ-UBND ngày 19/7/2018 của UBND TP Hà Nội về quy hoạch chi tiết khu đấu giá xã Vạn Điểm, tỷ lệ 1/500.
- Quyết định số 1620/QĐ-UBND ngày 13/5/2019 của UBND huyện Thường Tín về việc phê duyệt chủ trương đầu tư dự án: Xây dựng hạ tầng kỹ thuật khu đất đấu giá xã Vạn Điểm, huyện Thường Tín, TP. Hà Nội.
- Bản định vị mốc giải phóng mặt bằng theo văn bản số 6078/STNMT-CCQLĐĐ ngày 03/7/2019.  </t>
  </si>
  <si>
    <t>Xây dựng Đường Nguyễn Vĩnh Tích</t>
  </si>
  <si>
    <r>
      <t xml:space="preserve">Quyết định phê duyệt BC KTKT số 3508/QĐ-UBND ngày 09/10/2018 của UBND huyện Thường Tín
</t>
    </r>
    <r>
      <rPr>
        <sz val="11"/>
        <color indexed="10"/>
        <rFont val="Times New Roman"/>
        <family val="1"/>
      </rPr>
      <t>VB số  9015/STNMT-CCQLĐĐ ngày  27/09/2019 của STNMT hướng dẫn cắm mốc</t>
    </r>
  </si>
  <si>
    <t xml:space="preserve"> Đường liên xã Lê Lợi - Tô Hiệu </t>
  </si>
  <si>
    <t>Lê Lợi -  Tô Hiệu</t>
  </si>
  <si>
    <t>QĐ phê duyệt BC KTKT số 3519/QĐ-UBND ngày 10/10/2018 của UBND huyện Thường Tín</t>
  </si>
  <si>
    <t xml:space="preserve"> Đường trục xã Thư Phú (đoạn từ TL.427 đi Thư Dương - Phú Mỹ) </t>
  </si>
  <si>
    <t>Thư Phú</t>
  </si>
  <si>
    <t>QĐ phê duyệt BC KTKT 3529/QD-UBND ngày 11/10/2018  của UBND huyện Thường Tín</t>
  </si>
  <si>
    <t xml:space="preserve"> Đường liên xã Thống Nhất - Lê Lợi </t>
  </si>
  <si>
    <t xml:space="preserve"> Lê Lợi - Thống Nhất</t>
  </si>
  <si>
    <t>Quyết định BC KTKT số 3522/QĐ-UBND ngày 10/10/2018 của UBND huyện Thường Tín</t>
  </si>
  <si>
    <t>Đường giao thông liên xã Một Thượng - Dũng Tiến - Nghiêm Xuyên, huyện Thường Tín</t>
  </si>
  <si>
    <t>Thắng Lợi; Dũng Tiến; Nghiêm Xuyên</t>
  </si>
  <si>
    <t>Quyết định phê duyệt dự án số 3723/QĐ-UBND ngày 24/10/2018 của UBND huyện Thường Tín</t>
  </si>
  <si>
    <t>Cải tạo nâng cấp đường liên xã Nhị Khê - Khánh Hà (Đoạn Cầu Vân - Cầu Đen)</t>
  </si>
  <si>
    <t>Nhị Khê - Khánh Hà</t>
  </si>
  <si>
    <t>Quyết định phê duyệt dự án số 3501/QĐ-UBND ngày 09/10/2018 của UBND huyện Thường Tín; Quyết định phê duyệt TK BVTC - dự toán số 5169/QĐ-UBND ngày 28/12/2018 của UBND huyện Thường Tín</t>
  </si>
  <si>
    <t>Đường liên xã Nguyễn Trãi - Tân Minh</t>
  </si>
  <si>
    <t>Nguyễn Trãi - Tân Minh</t>
  </si>
  <si>
    <t>Văn bản số 16b/HĐND ngày 17/3/2018 của HĐND huyện Thường Tín về phê duyệt chủ trương đầu tư; Quyết định phê duyệt dự án 3530 ngày 11/10/2018 của UBND huyện Thường Tín</t>
  </si>
  <si>
    <t>Đường trục phía Đông xã Thắng Lợi (GĐ2)</t>
  </si>
  <si>
    <t>Thắng Lợi</t>
  </si>
  <si>
    <t>Quyết định phê duyệt BC KTKT số 3804/QĐ-UBND ngày 30/10/2018 của UBND huyện Thường Tín</t>
  </si>
  <si>
    <t>Đường trục xã Quất Động (đoạn từ thôn Đô Quan đi thôn Nguyên Bì)</t>
  </si>
  <si>
    <t>Quất Động</t>
  </si>
  <si>
    <t>QĐ phê duyệt BC KTKT số 3685/QĐ-UBND ngày 03/8/2018 của UBND huyện Thường Tín</t>
  </si>
  <si>
    <t>Mở rộng Trường tiểu học xã Tiền Phong</t>
  </si>
  <si>
    <t>Tiền Phong</t>
  </si>
  <si>
    <t>Quyết định phê duyệt BC KTKT số 735/QĐ-UBND ngày 31/3/2018 của UBND huyện Thường Tín</t>
  </si>
  <si>
    <t>Trường Tiểu học Thắng Lợi</t>
  </si>
  <si>
    <t xml:space="preserve"> Thắng Lợi</t>
  </si>
  <si>
    <t>Nghị Quyết 19/NQ-HĐND ngày 15/12/2017 của HĐND huyện; Quyết định phê duyệt CTĐT 2919/QĐ-UBND ngày 05/10/2018 của UBND huyện Thường Tín; Quyết định phê duyệt dự án 3803/QĐ-UBND ngày 30/10/2018 của UBND huyện Thường Tín</t>
  </si>
  <si>
    <t>Trường mầm non TT xã Tiền Phong</t>
  </si>
  <si>
    <t>Quyết định phê duyệt dự án số 3725/QĐ-UBND ngày 24/10/2018 của UBND huyện Thường Tín</t>
  </si>
  <si>
    <t>Mở rộng QL1A đoạn từ Km 189 đến Km 194 (GĐ1)</t>
  </si>
  <si>
    <t>Duyên Thái, Nhị Khê, Văn Bình, TT Thường Tín, Hà Hồi</t>
  </si>
  <si>
    <t>Quyết định báo cáo nghiên cứu khả thi số 1503/QĐ-UBND ngày 29/3/2019 của UBND TP Hà Nội
VB số 7388/STNMT-CCQLĐĐ ngày 09/08/2019 của STNMT hướng dẫn xác định ranh giới</t>
  </si>
  <si>
    <t>Tuyến đường liên xã Hồng Vân - Tự Nhiên - Chương Dương</t>
  </si>
  <si>
    <t>Hồng Vân</t>
  </si>
  <si>
    <t>Quyết định số 3817/QĐ-UBND ngày 30/10/2018 của UBND huyện Thường Tín về phê duyệt Dự án; Quyết định số 2032/QĐ-UBND ngày 24/4/2019 của UBND TP Hà Nội về việc điều chỉnh giao bổ sung kế hoạch đầu tư vốn ngân sách TP năm 2019.</t>
  </si>
  <si>
    <t>Khu trung tâm trường Mầm non Hòa Bình</t>
  </si>
  <si>
    <t>Hòa Bình</t>
  </si>
  <si>
    <t>Công văn số 52/HĐND ngày 27/10/2017 của HĐND huyện Thường Tín về việc phê duyệt CTĐT dự án; Quyết định phê duyệt dự án số 3575/QĐ-UBND ngày 24/9/2019 của UBND huyện Thường Tín; Văn bản số 8918/STNMT-CCQLĐĐ ngày 26/9/2019 của Sở TNMT về việc hướng dẫn xác định ranh giới thu hồi đất phục vụ công tác GPMB.</t>
  </si>
  <si>
    <t>Trụ sở UBND xã Hồng Vân</t>
  </si>
  <si>
    <t>Quyết định số 4213/QĐ-UBND ngày 13/10/2019 của UBND huyện Thường Tín về phê duyệt BCKTKT Dự án
Quyết định số 5516/QĐ-UBND ngày 20/10/2015 của UBND thành phố Hà Nội về việc phê duyệt quy hoạch chung xây dựng huyện Thường Tín, thành phố Hà Nội đến năm 2030, tỷ lệ 1/10.000; 
Thông báo Kết luận của BTV Huyện ủy số 919 -TB/HU ngày 17/01/2019 về Đề án xây dựng nông thôn mới nâng cao giai đoạn 2015 – 2020 và xây dựng nông thôn mới kiểu mẩu giai đoạn 2021 – 2025 xã Hồng Vân;</t>
  </si>
  <si>
    <t>Xây dựng HTKT và dải cây xanh cách ly giữa trường THPT Thường Tín với hệ thống đường giao thông huyện Thường Tín</t>
  </si>
  <si>
    <r>
      <t xml:space="preserve">Quyết định số 1860/QĐ-UBND ngày 04/6/2019 phê duyệt chủ trương Dự án; Quyết định Báo cáo KTKT số 4214/QĐ-UBND ngày 31/10/2019 của UBND huyện Thường Tín;
Quyết định số 4122/QĐ-UBND ngày 22/10/2019 của UBND huyện Thường Tín về việc phê duyệt điều chỉnh chủ trương dự án;
</t>
    </r>
    <r>
      <rPr>
        <sz val="11"/>
        <color indexed="10"/>
        <rFont val="Times New Roman"/>
        <family val="1"/>
      </rPr>
      <t>Quyết định 4614/QĐ-UBND ngày 26/12/2017 về việc phê duyệt Quy hoạch chi tiết các khu K1, K3, K4 thị trấn Thường Tín, tỷ lệ 1/500</t>
    </r>
  </si>
  <si>
    <t>Đấu giá quyền sử dụng đất ở tại vị trí X6 khu đồng Mau Dưới thôn Thụy Ứng xã Hòa Bình, huyện Thường Tín, thành phố Hà Nội</t>
  </si>
  <si>
    <r>
      <t xml:space="preserve">Quyết định số 2195/QĐ-UBND ngày 13/6/2019 của UBND huyện Thường Tín về việc phê duyệt chủ trương đầu tư dự án: Hạ tầng kỹ thuật khu đấu giá QSD đất ở vị trí X6 khu đồng Mau Dưới thôn Thụy Ứng xã Hòa Bình, huyện Thường Tín, thành phố Hà Nội; Quyết định số 3489/QĐ-UBND ngày 16/9/2019 của UBND huyện Thường Tín về việc phê duyệt tổng mặt bằng tỷ lệ 1/500; 
</t>
    </r>
    <r>
      <rPr>
        <sz val="11"/>
        <color indexed="10"/>
        <rFont val="Times New Roman"/>
        <family val="1"/>
      </rPr>
      <t>VB số  9360/STNMT-CCQLĐĐ ngày  08/10/2019 của Sở Tài nguyên và Môi trường hướng dẫn xác định ranh giới gpm</t>
    </r>
    <r>
      <rPr>
        <sz val="11"/>
        <rFont val="Times New Roman"/>
        <family val="1"/>
      </rPr>
      <t>b</t>
    </r>
  </si>
  <si>
    <t>Dự án cải tạo chỉnh trang đường Tỉnh lộ 427, đoạn từ QL21B đến nút giao Khê Hồi (Đường cao tốc Pháp Vân - Cầu Giẽ) trên địa bàn huyện Thường Tín</t>
  </si>
  <si>
    <t>Hà Hồi</t>
  </si>
  <si>
    <t>Nghị quyết số 15/NQ-HĐND ngày 04/12/2017 của HĐND thành phố Hà Nội về việc hoàn thiện kế họach đầu tư công trung hạn và điều chỉnh trọng điểm giai đoạn 2016-2020 của thành phố Hà Nội. 
Quyết định số 5951/QĐ-UBND ngày  31/10/2018 của UBND thành phố Hà Nội về việc phê duyệt báo cáo nghiên cứu khả thi dự án. 
VB số 2039/STNMT-CCQLĐĐ ngày  18/03/2019 của STNMT hướng dẫn cắm mốc</t>
  </si>
  <si>
    <t>Trường mầm non trung tâm xã Nguyễn Trãi</t>
  </si>
  <si>
    <t>Quyết định số 2362/QĐ-UBND ngày 27/8/2018 của UBND huyện Thưòng Tín về phê duyệt chủ trương đầu tư dự án Trường mầm non trung tâm xã Nguyễn Trãi; Quyết định số 3757/QĐ-UBND ngày 29/10/2018 của UBND huyện Thưòng Tín về phê duyệt báo cáo KTKT Trường mầm non trung tâm xã Nguyễn Trãi;
VB số 4576/STNMT-CCQLĐĐ ngày 23/5/2019 của STNMT hướng dẫn cắm mốc</t>
  </si>
  <si>
    <t>Trường MN chất lượng cao TT Thường Tín</t>
  </si>
  <si>
    <t>Văn bản phê duyệt CTĐT số 53/HĐND ngày 27/10/2017; Quyết định số 5518/QĐ-UBND ngày 15/10/2018 của UBND thành phố Hà Nội về việc phê duyệt Đồ án quy hoạch chi tiết Trung tâm thị trấn Thường Tín, tỷ lệ 1/500; Quyết định phê duyệt dự án số 3722/QĐ-UBND ngày 24/10/2018 của UBND huyện Thường Tín;
VB số 8289/STNMT-CCQLĐĐ ngày 05/9/2019 của STNMT hướng dẫn cắm mốc</t>
  </si>
  <si>
    <t>Trường THCS Hòa Bình</t>
  </si>
  <si>
    <t>Quyết định số 3517/QĐ-UBND ngày 10/10/2018 của UBND huyện Thường Tín về phê duyệt BCKTKT xây dựng công trình trường THCS xã Hòa Bình;
VB số 8013/STNMT-CCQLĐĐ ngày 27/8/2019 của STNMT hướng dẫn cắm mốc</t>
  </si>
  <si>
    <t>Xây dựng Trường THPT Thường Tín</t>
  </si>
  <si>
    <t>Văn bản số 6906/UBND-KGVX ngày 01/12/2016 của UBND thành phố Hà Nội về việc giao UBND huyện Thường Tín lập báo cáo đề xuất chủ trương đầu tư Dự án xây Trường THPT Thường Tín, huyện Thường Tín ở vị trí mới. Quyết định số 5976/QĐ-UBND ngày  31/10/2018 của UBND thành phố Hà Nội về việc phê duyệt báo cáo nghiên cứu khả thi dự án; 
VB số 10068/STNMT-CCQLĐĐ ngày 30/11/2018 của STNMT hướng dẫn xác định ranh giới</t>
  </si>
  <si>
    <t>Trụ sở phòng Tài chính Kế hoạch</t>
  </si>
  <si>
    <r>
      <t xml:space="preserve">Văn bản số 40/HĐND ngày 25/8/2017 của HĐND huyện Thường Tín về việc phê duyệt chủ trương đầu tư dự án Trụ Sở phòng Tài chính - kế hoạch huyện. 
</t>
    </r>
    <r>
      <rPr>
        <sz val="11"/>
        <color indexed="10"/>
        <rFont val="Times New Roman"/>
        <family val="1"/>
      </rPr>
      <t>Quyết định số 5518/QĐ ngày 15/10/2018 của UBND thành phố  về việc phê duyệt Quy hoạch chi tiết trung tâm thị trấn Thường Tín tỷ lệ 1/500;</t>
    </r>
    <r>
      <rPr>
        <sz val="11"/>
        <rFont val="Times New Roman"/>
        <family val="1"/>
      </rPr>
      <t xml:space="preserve">
Quyết định số 3800/QĐ-UBND ngày 30/10/2018 của UBND huyện Thường Tín về việc phê duyệt dự án Trụ sở phòng Tài chính – Kế hoạch;
VB số 10529/STNMT-CCQLĐĐ ngày 17/12/2018 của STNMT hướng dẫn cắm mốc</t>
    </r>
  </si>
  <si>
    <t>Trụ sở Đảng ủy HĐND - UBND thị trấn Thường Tín</t>
  </si>
  <si>
    <r>
      <t xml:space="preserve">Văn bản số 41/HĐND ngày 25/8/2017 của HĐND huyện Thường Tín về việc phê duyệt chủ trương đầu tư dự án Trụ sở Đảng ủy - HĐND - UBND thị trấn Thường Tín, huyện Thường Tín.
</t>
    </r>
    <r>
      <rPr>
        <sz val="11"/>
        <color indexed="10"/>
        <rFont val="Times New Roman"/>
        <family val="1"/>
      </rPr>
      <t xml:space="preserve">Quyết định số 2918/QĐ-UBND ngày 05/10/2018 của UBND huyện phê duyệt quy hoạch TMB </t>
    </r>
    <r>
      <rPr>
        <sz val="11"/>
        <rFont val="Times New Roman"/>
        <family val="1"/>
      </rPr>
      <t xml:space="preserve">
Quyết định số 3799/QĐ-UBND ngày 30/10/2018 của UBND huyện Thường Tín về việc phê duyệt Dự án;
VB số 10067/STNMT-CCQLĐĐ ngày 30/11/2018 của STNMT hướng dẫn cắm mốc</t>
    </r>
  </si>
  <si>
    <t xml:space="preserve">Dự án xây dựng công trình: Cây xanh, vườn hoa  Phố Vồi  </t>
  </si>
  <si>
    <t>UBND thị trấn Thường Tín</t>
  </si>
  <si>
    <t>TT. Thường Tín</t>
  </si>
  <si>
    <r>
      <t xml:space="preserve">Quyết định số 2295 ngày 21/5/2015 của UBND thành phố Hà Nội. 
- Quyết định số 3585/QĐ-UBND ngày 15/10/2018 V/v phê duyệt chủ trương đầu tư dự án: Vườn hoa phố Vồi thị trấn Thường Tín, TP Hà Nội.
</t>
    </r>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 Quyết định số 3858/QĐ-UBND ngày 31/10/2018 V/v phê duyệt báo cáo kinh tế kỹ thuật xây dựng công trình: Vườn hoa phố Vồi thị trấn Thường Tín, TP Hà Nội.</t>
    </r>
  </si>
  <si>
    <t>Nhà văn hóa thôn Mai Sao</t>
  </si>
  <si>
    <r>
      <t xml:space="preserve">Quyết định số 3910/QĐ-UBND ngày 17/11/2017 của UBND huyện Thưòng Tín về phê duyệt chủ trương đầu tư xây dựng NVH thôn Sao Mai.
</t>
    </r>
    <r>
      <rPr>
        <sz val="11"/>
        <color indexed="10"/>
        <rFont val="Times New Roman"/>
        <family val="1"/>
      </rPr>
      <t xml:space="preserve">- Quyết định số 708/QĐ-UBND ngày 28/3/2018 của UBND huyện Thường Tín về phê duyệt báo cáo kinh tế kỹ thuật xây dựng công trình: Nhà văn hóa thôn Mai Sao. </t>
    </r>
  </si>
  <si>
    <t>Vườn hoa, công viên Tiểu khu Phố Ga, Tiểu khu Nguyễn Du</t>
  </si>
  <si>
    <r>
      <t xml:space="preserve">Quyết định số 165/QĐ-UBND ngày 09/02/2018 của UBND huyện Thường Tín về phê duyệt điều chỉnh dự toán và phê duyệt kế hoạch lựa chọn nhà thầu xây dựng công trình Cây xanh, vườn hoa khu Bác Ghi thị trấn Thường Tín;
</t>
    </r>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Quyết định số 164/QĐ-UBND ngày 09/02/2018 của UBND huyện Thường Tín Phê duyệt điều chỉnh dự toán và phê duyệt kế hoạch lựa chọn nhà thầu xây dựng công trình Vườn hoa Nguyễn Du thị trấn Thường Tín   </t>
    </r>
  </si>
  <si>
    <t>Đường bao phía Nam thị trấn Thường Tín</t>
  </si>
  <si>
    <r>
      <rPr>
        <sz val="11"/>
        <color indexed="10"/>
        <rFont val="Times New Roman"/>
        <family val="1"/>
      </rPr>
      <t>Quyết định 4614/QĐ-UBND ngày 26/12/2017 về việc phê duyệt Quy hoạch chi tiết các khu K1, K3, K4 thị trấn Thường Tín, tỷ lệ 1/500;</t>
    </r>
    <r>
      <rPr>
        <sz val="11"/>
        <rFont val="Times New Roman"/>
        <family val="1"/>
      </rPr>
      <t xml:space="preserve">
Quyết định phê duyệt chủ trương số 2460/QĐ-UBND ngày 07/9/2018 của UBND huyện Thường Tín
QĐ số 3758/QĐ-UBND ngày 29/10/2018 của UBND huyện Thường Tín phê duyệt Báo cáo KTKT DA
VB số 10520/STNMT-CCQLĐĐ ngày 11/11/2019 của STNMT hướng dẫn cắm mốc</t>
    </r>
  </si>
  <si>
    <t>Đường Từ Giấy</t>
  </si>
  <si>
    <r>
      <t xml:space="preserve">Quyết định phê duyệt CTĐT số 2230/QĐ-UBND ngày 09/8/2018 của UBND Huyện;
</t>
    </r>
    <r>
      <rPr>
        <sz val="11"/>
        <color indexed="10"/>
        <rFont val="Times New Roman"/>
        <family val="1"/>
      </rPr>
      <t>Quyết định số 5518/QĐ ngày 15/10/2018 của UBND thành phố  về việc phê duyệt Quy hoạch chi tiết trung tâm thị trấn Thường Tín tỷ lệ 1/500;</t>
    </r>
  </si>
  <si>
    <t>Trường THPT tại xã Văn Phú</t>
  </si>
  <si>
    <t>QĐ 6276/QĐ-UBND của UBND thành phố Hà Nội ngày 16/11/2018 về việc phê duyệt danh mục dự án sử dụng đất lựa chọn nhà đầu tư trên địa bàn thành phố Hà Nội</t>
  </si>
  <si>
    <t xml:space="preserve">Đô thị số 2: Dự án đấu giá QSD đất cả lô: OM01, OM02, 0M03, OM11, OM 15, CX 08, CCDDT07 và các tuyến đường liên quan tại  khu K2 thị trấn Thường Tín </t>
  </si>
  <si>
    <t>Văn Bình; Văn Phú</t>
  </si>
  <si>
    <t>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1766/QĐ-UBND ngày 20/5/2019 của UBND huyện Thường Tín về việc phê duyệt chủ trương đầu tư dự án
VB số 1057/STNMT-CCQLĐĐ ngày 14/02/2020 của STNMT hướng dẫn cắm mốc</t>
  </si>
  <si>
    <t xml:space="preserve">Đô thị số 6: Dự án  đấu giá QSD đất cả lô OM 09, đến OM 18, CX 06 đến CX 11 và các tuyến đường liên quan tại  khu K1 thị trấn Thường Tín </t>
  </si>
  <si>
    <t>Văn Phú</t>
  </si>
  <si>
    <r>
      <t xml:space="preserve">Thông báo số 852TB/HU ngày 26/11/2018 của Ban Thường vụ Huyện ủy về việc thực hiện các dự án đấu giá ô lớn (đấu giá dự án) trên địa bàn huyện; Quyết định số 4614/QĐ ngày 26/12/2017 của UBND huyện Thường Tín  về việc phê duyệt Quy hoạch chi tiết các khu K1, K3, K4 thị trấn Thường Tín tỷ lệ 1/500;
</t>
    </r>
    <r>
      <rPr>
        <sz val="11"/>
        <color indexed="10"/>
        <rFont val="Times New Roman"/>
        <family val="1"/>
      </rPr>
      <t>Quyết định số 1767/QĐ-UBND ngày 20/5/2019 của UBND huyện Thường Tín về phê duyệt chủ trương đầu tư Dự án</t>
    </r>
  </si>
  <si>
    <t xml:space="preserve">Đô thị số 5: Dự án  đấu giá QSD đất cả lô OM 01, OM 02, OM04, OM05, OM06, OM 07, OM10, CX 01, CX 04, CX05, MN và các tuyến đường liên quan tại  khu K1, K2 thị trấn Thường Tín </t>
  </si>
  <si>
    <r>
      <t xml:space="preserve">Thông báo số 852TB/HU ngày 26/11/2018 của Ban Thường vụ Huyện ủy về việc thực hiện các dự án đấu giá ô lớn (đấu giá dự án) trên địa bàn huyện; Quyết định số 5518/QĐ ngày 15/10/2018 của UBND thành phố  về việc phê duyệt Quy hoạch chi tiết trung tâm thị trấn Thường Tín tỷ lệ 1/500; Quyết định số 4614/QĐ ngày 26/12/2017 của UBND huyện Thường Tín  về việc phê duyệt Quy hoạch chi tiết các khu K1, K3, K4 thị trấn Thường Tín tỷ lệ 1/500;
</t>
    </r>
    <r>
      <rPr>
        <sz val="11"/>
        <color indexed="10"/>
        <rFont val="Times New Roman"/>
        <family val="1"/>
      </rPr>
      <t>Nghị quyết số 01/NQ-HĐND ngày 18/5/2020 của Hội đồng nhân dân huyện Thường Tín về Phê duyệt chủ trương đầu tư, điều chỉnh chủ trương đầu tư một số Dự án (Trong đố có Dự án đô thị số 5)</t>
    </r>
  </si>
  <si>
    <t>Đấu giá quyền sử dụng đất ở tại vị trí Dọc Quan xã Văn Bình, huyện Thường Tín, thành phố Hà Nội</t>
  </si>
  <si>
    <t>Quyết định số 2196/QĐ-UBND ngày 13/6/2019 của UBND huyện Thường Tín về việc phê duyệt chủ trương đầu tư dự án: Hạ tầng kỹ thuật khu đấu giá QSD đất ở vị trí Dọc Quan xã Văn Bình, huyện Thường Tín, thành phố Hà Nội;
- Quyết định số 3454/QĐ-UBND ngày 24/09/2019 của UBND huyện Thường Tín  phê duyệt tổng thể mặt bằng 1/500 của dự án;
Văn bản số 10253/STNMT-CCQLĐĐ ngày 01/11/2019 về Hướng dẫn ranh giới thu hồi đất phục vụ GPMB Dự án.</t>
  </si>
  <si>
    <t>Đường gom phía Đông đường cao tốc Pháp Vân - Cầu Giẽ</t>
  </si>
  <si>
    <t>Vạn Điểm; Minh Cường</t>
  </si>
  <si>
    <r>
      <t xml:space="preserve">QĐ số 633/QĐ-UBND ngày 28/01/2013 của UBND TP phê duyệt DA
</t>
    </r>
    <r>
      <rPr>
        <sz val="11"/>
        <color indexed="10"/>
        <rFont val="Times New Roman"/>
        <family val="1"/>
      </rPr>
      <t>NQ số 18/NQ-HĐND ngày 25/10/2019 của  HĐND TP phê duyệt CCĐT, điều chỉnh CCĐT 1 số DA đầu tư công trung hạn 5 năm giai đoạn 2016-2020</t>
    </r>
    <r>
      <rPr>
        <sz val="11"/>
        <rFont val="Times New Roman"/>
        <family val="1"/>
      </rPr>
      <t xml:space="preserve">
</t>
    </r>
  </si>
  <si>
    <t>Bệnh viện đa khoa huyện Thường Tín</t>
  </si>
  <si>
    <t>Ban QLDA  đầu tư xây dựng công trình văn hóa - xã hội thành phố Hà Nội</t>
  </si>
  <si>
    <t>Quyết định số 4143/QĐ-UBND ngày 07/7/2017 của UBND Thành Phố Hà Nội về việc chấp thuận chủ trương đầu tư Nâng cấp bệnh viện đa khoa huyện Thường Tín;
Quyết định số 5518/QĐ ngày 15/10/2018 của UBND thành phố  về việc phê duyệt Quy hoạch chi tiết trung tâm thị trấn Thường Tín tỷ lệ 1/500
VB số 3297/STNMT-CCQLĐĐ ngày  18/04/2019 của STNMT hướng dẫn cắm mốc</t>
  </si>
  <si>
    <t>Xây dựng NVH thôn Kỳ Dương, NVH khu dân cư số 2</t>
  </si>
  <si>
    <t>QĐ số 4427/QĐ-UBND của Uỷ ban nhân dân huyện Thường Tín ngày 20/12/2017 Về việc Phê duyệt chủ trương đầu tư xây dựng DA;
Quyết định số 3859/QĐ-UBND ngày 31/10/2018 của UBND huyện Thường Tín phê duyệt Báo cáo kinh tế kỹ thuật xây dựng công trình
Quyết định số 1745/QĐ-UBND ngày 22/5/2020 của UBND huyện Thường Tín phê duyệt điều chỉnh</t>
  </si>
  <si>
    <t>Đấu giá quyền sử dụng đất ở tại vị trí đất bãi sau bến xe huyện Thường Tín</t>
  </si>
  <si>
    <r>
      <t xml:space="preserve">Quyết định số 2197/QĐ-UBND ngày 13/6/2019 của UBND huyện Thường Tín về việc phê duyệt chủ trương đầu tư dự án: Hạ tầng kỹ thuật khu đấu giá QSD đất ở tại vị trí (Sau bến xe)  khu Đa Tán, xã Hà Hồi, huyện Thường Tín, TP. Hà Nội.
Quyết định số 1509/QĐ-UBND ngày 15/4/2020 của UBND huyện Thường Tín phê duyệt Báo cáo kinh tế kỹ thuật đầu tư dự án
</t>
    </r>
    <r>
      <rPr>
        <sz val="11"/>
        <color indexed="10"/>
        <rFont val="Times New Roman"/>
        <family val="1"/>
      </rPr>
      <t>Quyết định số 694/QĐ-UBND ngày 04/3/2020 của UBND huyện Thường Tín về phê duyệt quy hoạch TMB Dự án</t>
    </r>
  </si>
  <si>
    <t>Nhà điều hành sản xuất công ty điện lực Thường Tín</t>
  </si>
  <si>
    <t>Bản vẽ quy hoạch tổng mặt bằng tỷ lệ 1/500; Quyết định số 3976/QĐ-EVN HANOI ngày 28/9/2016 của Tổng công ty Điện lực TP Hà Nội về việc phê duyệt chủ trương đầu tư Công trình: Nhà điều hành sản xuất công ty Điện lực Thường Tín
VB số 11423/STNMT-CCQLĐĐ ngày 04/12/2019 của STNMT hướng dẫn cắm mốc</t>
  </si>
  <si>
    <t>Mở rộng đường Pháp Vân - Cầu Giẽ</t>
  </si>
  <si>
    <t>Công ty BOT Pháp Vân - Cầu Giẽ</t>
  </si>
  <si>
    <t>GCNĐT số 82/BKHĐT-GCNĐT ngày 29/9/2014 của Bộ kế hoạch đầu tư</t>
  </si>
  <si>
    <t>Đường dây 500 kV Tây Hà Nội - Thường Tín</t>
  </si>
  <si>
    <t>Ban Quản lý dự án các công trình Miền Bắc</t>
  </si>
  <si>
    <t>Tiền Phong, Tân Minh, Hòa Bình</t>
  </si>
  <si>
    <t xml:space="preserve">Quyêt định số 1049/QĐ-EVN ngày 22/10/2015 của Tập đoàn Điện lực Việt Nam về việc phê duyệt báo cáo nghiên cứu khả thi đầu tư xây dựng công trình Đường dây 500kV Tây Hà Nội Thường Tín </t>
  </si>
  <si>
    <t>Đường dây 500 KV Nho Quan - Thường Tín mạch 2</t>
  </si>
  <si>
    <t>Ban quản lý dự án các công trình điện miền Bắc</t>
  </si>
  <si>
    <t>QĐ 395/QĐ-EVN ngày 26/4/2016 của Tập đoàn Điện lực Việt Nam về việc phê duyệt báo cáo nghiên cứu khả thị đầu tư  xây dựng công trình đường dây 500/220kv Nho Quan- Phủ Lý- Thường Tín.</t>
  </si>
  <si>
    <t>Trạm biến áp 110KV Tô Hiệu đi Phú Xuyên và đường dây 110KV cấp điện</t>
  </si>
  <si>
    <t>Vạn Điểm, Tô Hiệu, Văn Tự, Minh Cường</t>
  </si>
  <si>
    <t>QĐ 4499/QĐ-EVNHANOI ngày 28/11/2014 của Tổng công ty Điện lực TP Hà Nội về việc phê duyệt dự án đầu tư xây dựng công trình" xây dựng mới trạm 110kv Phú Xuyên, đường dây 110kv cấp điện cho trạm biến áp"</t>
  </si>
  <si>
    <t>Đường dây 110 KV  từ TBA 500KV Thường Tín - TBA E1.34 Quất Động - TBA E10.4 Tía</t>
  </si>
  <si>
    <t>Ban quản lý
 dự án các công trình điện miền bắc</t>
  </si>
  <si>
    <t>Dũng Tiến; Nguyễn Trãi; Tô Hiệu; Tiền Phong; Thắng Lợi; Quất Động; Văn Phú</t>
  </si>
  <si>
    <t>Quyết định số 810/QĐ-BCT ngày 04/4/2019 của Bộ Công thương về việc phê duyệt BC nghiên cứu khả thi</t>
  </si>
  <si>
    <t>Xây dựng hệ thống xử lý nước thải tập trung tại cụm công nghiệp Vạn Điểm, huyện Thường Tín</t>
  </si>
  <si>
    <t>Ban quản lý dự án Đầu tư Xây dựng công trình Nông nghiệp và PTNT Hà Nội</t>
  </si>
  <si>
    <t>Quyết định số 7425/QĐ-UBND ngày 30/12/2019 của UBND thành phố Hà Nội về việc phê duyệt chủ trương đầu tư Dự án
VB số 6918/STNMT-CCQLĐĐ ngày 10/8/2020 của STNMT hướng dẫn xác định ranh giới</t>
  </si>
  <si>
    <t>Cụm công nghiệp Thắng Lợi</t>
  </si>
  <si>
    <t>Công ty CP bất động sản công nghiệp V-Park Thủ đô</t>
  </si>
  <si>
    <t>Quyết định số 2466/QĐ- UBND ngày 16/6/2020 của UBND Thành phố Hà Nội về thành lập cụm CN Thắng Lợi</t>
  </si>
  <si>
    <t>Cụm công nghiệp Tiền Phong - GĐ2</t>
  </si>
  <si>
    <t>Công ty CP ĐTPT hạ tầng và đô thị Hoàng Tín</t>
  </si>
  <si>
    <t>Quyết định số 2468/QĐ- UBND ngày 16/6/2020 của UBND Thành phố Hà Nội về thành lập cụm CN Tiền Phong giai đoạn 2</t>
  </si>
  <si>
    <t>Cụm công nghiệp Ninh Sở - GĐ2</t>
  </si>
  <si>
    <t>Công ty CP Confitech Tân Đạt</t>
  </si>
  <si>
    <t>Ninh Sở</t>
  </si>
  <si>
    <t>Quyết định số 2740/QĐ- UBND ngày 26/6/2020 của UBND Thành phố Hà Nội về thành lập cụm CN Ninh Sở giai đoạn 2</t>
  </si>
  <si>
    <t>Xây dựng HTKT khu đấu giá QSD đất ở xen kẹt tại vị trí X30, X31 thôn Duyên Trường, xã Duyên Thái, huyện Thường Tín, thành phố Hà Nội</t>
  </si>
  <si>
    <t>TT PTQĐ</t>
  </si>
  <si>
    <t>Duyên Thái</t>
  </si>
  <si>
    <t>Căn cứ Nghị quyết số  09/NQ-HĐND ngày 02/7/2020 của HĐND huyện Thường Tín về việc phê duyệt chủ trương đầu tư dự án trên địa bàn huyện Thường Tín;</t>
  </si>
  <si>
    <t>Xây dựng Trung tâm giáo dục nghề nghiệp - Giáo dục thường xuyên huyện Thường Tín ở vị trí mới</t>
  </si>
  <si>
    <t>Ban QLDA ĐTXD huyện Thường Tín</t>
  </si>
  <si>
    <t>Nghị quyết số 09/NQ-HĐND ngày 02/7/2020 của HĐND huyện Thường Tín về việc phê duyệt chủ trương đầu tư dự án trên địa bàn huyện Thường Tín</t>
  </si>
  <si>
    <t>Đường Lê Tông Quang, huyện Thường Tín</t>
  </si>
  <si>
    <t>Nghị quyết số 01/NQ-HĐND ngày 18/5/2020 của HĐND huyện Thường Tín</t>
  </si>
  <si>
    <t>Cải tạo, nâng cấp hệ thống thoát nước thải xã Văn Phú, huyện Thường Tín</t>
  </si>
  <si>
    <t>Nghị quyết số 23/NQ-HĐND ngày 03/9/2020 của HĐND huyện Thường Tín</t>
  </si>
  <si>
    <t>Xây dựng vườn hoa Quý Nương</t>
  </si>
  <si>
    <t>Trường mầm non Thư Phú</t>
  </si>
  <si>
    <t>Giao việc tại VB 294/UBND-TCKH ngày 26/3/2020 của UBND huyện Thường Tín về việc giao triển khai các bước thực hiện dầu tư một số dự án trên địa bàn huyện</t>
  </si>
  <si>
    <t>Trường tiểu học Văn Phú</t>
  </si>
  <si>
    <t>Trường tiểu học Văn Bình</t>
  </si>
  <si>
    <t>Đường Nguyễn Vĩnh Tích kéo dài nối sang xã Văn Phú</t>
  </si>
  <si>
    <t>Đường Đỗ Vạn (đoạn từ đường gom dân sinh đến đất nông nghiệp thôn Vạn Điểm), huyện Thường Tín, TP. Hà Nội</t>
  </si>
  <si>
    <t>Đường Đỗ Đặng (đoạn từ cống chui đường cao tốc đến thôn Đặng Xá), huyện Thường Tín, TP. Hà Nội</t>
  </si>
  <si>
    <t>Xây dựng Trường tiểu học Ninh Sở ở vị trí mới</t>
  </si>
  <si>
    <t>Ninh sở</t>
  </si>
  <si>
    <t>Trường mầm non Dũng Tiến ( GĐ 2)</t>
  </si>
  <si>
    <t>Dũng Tiến</t>
  </si>
  <si>
    <t>Trường mầm non Phương Tú</t>
  </si>
  <si>
    <t>Ban quản lý dự án</t>
  </si>
  <si>
    <t>Xã Phương Tú</t>
  </si>
  <si>
    <t>1. Văn bản số 187/HĐND ngày 18/12/2017 của  HĐND huyện Ứng Hòa về việc phê duyệt chủ trương đầu tư dự án Trường mầm non Phương Tú, huyện Ứng Hòa, thành phố Hà Nội
2. Quyết định sô 984/QĐ-UBND ngày 26/10/2018 của UBND huyện Ứng Hòa về việc phê duyệt dự án đầu tư xây dựng công trình Trường mầm non Phương Tú, huyện Ứng Hòa, thành phố Hà Nội</t>
  </si>
  <si>
    <t>Trường Mầm non trung tâm xã Hòa Lâm</t>
  </si>
  <si>
    <t>Xã Hòa Lâm</t>
  </si>
  <si>
    <t>1. Văn bản số 239/HĐND ngày 23/10/2018 của hội đồng nhân dân huyện Ứng Hòa về việc phê duyệt chủ trương đầu tư dự án Trường Mầm non tập trung xã Hòa Lâm, huyện Ứng Hòa, thành phố Hà Nội
2. Quyết định sô 166/QĐ-UBND ngày 14/3/2019 của UBND huyện Ứng Hòa về việc phê duyệt dự án đầu tư xây dựng công trình Trường Mầm non tập trung xã Hòa Lâm, huyện Ứng Hòa, thành phố Hà Nội
3. Quyết định sô 219/QĐ-UBND ngày 29/3/2019 của UBND huyện Ứng Hòa về việc phê duyệt điều chỉnh dự án đầu tư xây dựng công trình Trường Mầm non trung tâm xã Hòa Lâm, huyện Ứng Hòa, thành phố Hà Nội</t>
  </si>
  <si>
    <t>Trường mầm non tập trung xã Viên Nội</t>
  </si>
  <si>
    <t>Xã Viên Nội</t>
  </si>
  <si>
    <t>1. Văn bản số 235/HĐND ngày 23/10/2018 của hội đồng nhân dân huyện Ứng Hòa về việc phê duyệt chủ trương đầu tư dự án Trường Mầm non tập trung xã Viên Nội, huyện Ứng Hòa, thành phố Hà Nội
2. Quyết định 105/QĐ-UBND ngày 30/01/2019 của UBND huyện Ứng Hòa về việc phê duyệt dự án đầu tư xây dựng công trình Trường Mầm non tập trung xã Viên Nội, huyện Ứng Hòa, thành phố Hà Nội
3. Quyết định sô 214/QĐ-UBND ngày 29/3/2019 của UBND huyện Ứng Hòa về việc phê duyệt điều chỉnh dự án đầu tư xây dựng công trình Trường Mầm non trung tâm xã Viên Nội, huyện Ứng Hòa, thành phố Hà Nội phố Hà Nội</t>
  </si>
  <si>
    <t>Trường Mầm non trung tâm xã Lưu Hoàng</t>
  </si>
  <si>
    <t>Xã Lưu Hoàng</t>
  </si>
  <si>
    <t>1.Quyết định sô 764/QĐ-UBND ngày 28/9/2018 của UBND huyện Ứng Hòa về việc phê duyệt lại chủ trương đầu tư dự án: Trường mầm non tập trung xã Lưu Hoàng huyện Ứng Hòa, thành phố Hà Nội
2.Quyết định số 113/QĐ-UBND ngày 18/2/2019 của UBND huyện Ứng Hòa về việc phê duyệt báo cáo HTKT xây dựng dự án: Trường Mầm non tập trung xã Lưu Hoàng, huyện Ứng Hòa, TP Hà Nội</t>
  </si>
  <si>
    <t>Cải tạo, nâng cấp đường giao thông từ trạm bơm Ngọ Xá đến kênh Tân Phương, huyện Ứng Hòa, thành phố Hà Nội</t>
  </si>
  <si>
    <t>1.Quyết định số 621 ngày 01/9/2016 của UBND huyện Ứng Hòa về việc phê duyệt chủ trương đầu tư dự án: Cải tạo, nâng cấp đường giao thông từ trạm bơm Ngọ Xá đến kênh Tân Phương, huyện Ứng Hòa, thành phố Hà Nội
2.Quyết định 979/QĐ-UBND ngày 22/10/2019 của UBND huyện Ứng Hòa về việc phê duyệt dự án đầu tư xây dựng dự án: Cải tạo, nâng cấp đường giao thông từ trạm bơm Ngọ Xá đến kênh Tân Phương, huyện Ứng Hòa, thành phố Hà Nội</t>
  </si>
  <si>
    <t>Trường mầm non trung tâm xã Phù Lưu</t>
  </si>
  <si>
    <t>Xã Phù Lưu</t>
  </si>
  <si>
    <t>1. Văn bản số 237/HĐND ngày 23/10/2018 của hội đồng nhân dân huyện Ứng Hòa về việc phê duyệt chủ trương đầu tư dự án Trường Mầm non tập trung xã Phù Lưu, huyện Ứng Hòa, thành phố Hà Nội
2. Quyết định số 817/QĐ-UBND ngày 29/3/2019 của UBND huyện Ứng Hòa về việc phê duyệt báo cáo HTKT xây dựng dự án: Trường Mầm non trung tâm xã Phù Lưu, huyện Ứng Hòa, TP Hà Nội
3. Quyết định số 868/QĐ-UBND ngày 02/10/2019 của UBND huyện Ứng Hòa về việc phê duyệt thiết kế bản vẽ thi công và dự toán xây dựng Trường Mầm non trung tâm xã Phù Lưu, huyện Ứng Hòa, TP Hà Nội</t>
  </si>
  <si>
    <t>Đấu giá đất khu rau xanh vườn kẹ thôn Nội Xá</t>
  </si>
  <si>
    <t>Trung tâm phát triển quỹ đất huyện Ứng Hòa</t>
  </si>
  <si>
    <t>Xã vạn Thái</t>
  </si>
  <si>
    <t xml:space="preserve"> 1. Công văn 244/HĐND ngày 30/9/2019 về việc phê duyệt chủ trương đầu tư dự án Xây dựng HTKT khu đấu giá khu rau xanh Vượn Kẹ, thôn Nội Xá, xã Vạn Thái, huyện Ứng Hòa, thành phố Hà Nội
2. Công văn số 973/UBND-QLĐT ngày 30/10/2019 về việc chấp thuận bản vẽ quy hoạch tổng MB dự án Xây dựng HTKT khu đấu giá khu rau xanh Vượn Kẹ, thôn Nội Xá, xã Vạn Thái, huyện Ứng Hòa, thành phố Hà Nội</t>
  </si>
  <si>
    <t>Xây dựng HTKT khu nhà văn hóa phố Hoàng Văn Thụ</t>
  </si>
  <si>
    <t>UBND huyện Ứng Hòa</t>
  </si>
  <si>
    <t>Thị trấn Vân Đình</t>
  </si>
  <si>
    <t>- Quyết định số 1200/QĐ-UBND ngày 5/11/2018 của Ủy ban nhân dân huyện Ứng Hòa về việc phê duyệt báo cáo kinh tế kỹ thuật xây dựng Công trình: Xây dựng HTKT khu nhà văn hóa phố Hoàng Văn Thụ, thị trấn Vân Đình, huyện ứng Hòa, thành phố Hà Nội. 
Đang thực hiện công tác GPMB</t>
  </si>
  <si>
    <t>Nâng cấp tuyến tỉnh lộ 428 từ Km6+585 - Km14+885( tỉnh lộ 75 cũ) đoạn từ cầu Quảng Tái xã  Trung Tú đến Cống Thần xã Minh Đức, huyện Ứng Hòa, Thành phố Hà Nội</t>
  </si>
  <si>
    <t>Xã Trung Tú, Đồng Tân xã Minh Đức</t>
  </si>
  <si>
    <t>1. Tờ trình số 78/TTr-UBND ngày 07/11/2018 của UBND huyện Ứng Hòa v/v thẩm định Báo cáo đề xuất chủ trương đầu tư dự án: Nâng cấp tuyến tỉnh lộ 428 từ Km 6+585-:- Km 14+780 (tỉnh lộ 75 cũ)
2. Thông báo số 1128/TB-UBND ngày 09/11/2018 của UBND thành phố Hà Nội về Kết luận của Chủ tịch UBND thành phố Nguyễn Đức Chung tại buổi làm việc với lãnh đạo huyện Ứng Hòa.
3. Tờ trình số 10205/TTr-SGTVT ngày 25/10/2019 của Sở Giao thông Vận tải về việc phê duyệt dự án Nâng cấp tuyến tỉnh lộ 428 từ Km 6+585-:- Km 14+780 (tỉnh lộ 75 cũ) từ cầu Quảng Tái xã Trung Tú đến cầu Cống Thần xã Minh Đức
4. Quyết định số 6057/QĐ-UBND ngày 31/10/2019 của UBND thành phố Hà Nội về việc phê duyệt dự án Nâng cấp tuyến tỉnh lộ 428 từ Km 6+585-:- Km 14+780 (tỉnh lộ 75 cũ) từ cầu Quảng Tái xã Trung Tú đến cầu Cống Thần xã Minh Đức</t>
  </si>
  <si>
    <t>Đường giao thông liên xã từ QL 21B (Liên Bạt) đi cầu Ngọ Xá lên đê tả Đáy thôn Ngọ Xá, thị trấn Vân Đình, huyện Ứng Hòa, thành phố Hà Nội (Gia đoạn 2)</t>
  </si>
  <si>
    <t>Quyết định số 1169B/QĐ-UBND ngày 31/10/2018 về việc phê duyệt dự án đầu tư xây dựng công trình: Đường giao thông liên xã từ QL 21B (Liên Bạt) đi cầu Ngọ Xá lên đê tả Đáy thôn Ngọ Xá, thị trấn Vân Đình, huyện Ứng Hòa, thành phố Hà Nội (Gia đoạn 2)</t>
  </si>
  <si>
    <t>Dự án nhà văn hóa thôn Trạch Xá, xã Hòa Lâm</t>
  </si>
  <si>
    <t>UBND xã Hòa Lâm</t>
  </si>
  <si>
    <t>xã Hòa Lâm</t>
  </si>
  <si>
    <t>1. Quyết định số 777/QĐ-UBND ngày 28/9/2018 của UBND huyện Ứng Hòa về việc phê duyệt chủ trương đầu tư  dự án nhà văn hóa thôn Trạch Xá xã Hòa Lâm, huyện Ứng Hòa, thành phố Hà Nội
2. Quyết định số 239/QĐ-UBND ngày 12/4/2019 của UBND huyện Ứng Hòa về việc phê duyệt báo cáo KTKT xây dựng công trình nhà văn hóa thôn Trạch Xá xã Hòa Lâm, huyện Ứng Hòa, thành phố Hà Nội</t>
  </si>
  <si>
    <t>Trường mầm non trung tâm xã Đồng Tiến</t>
  </si>
  <si>
    <t>Xã Đồng Tiến</t>
  </si>
  <si>
    <t>Quyết định số 216/QĐ-UBND ngày 29/5/2019 của Ủy ban nhân dân huyện Ứng Hòa về việc phê duyệt điều chỉnh dự án: Trường mầm non trung tân xã Đồng Tiến, huyện Ứng Hòa, thành phố Hà Nội</t>
  </si>
  <si>
    <t>Trường mầm non trung tâm xã Kim Đường</t>
  </si>
  <si>
    <t>Xã Kim Đường</t>
  </si>
  <si>
    <t>Quyết định số 215/QĐ-UBND ngày 29/3/2019 của Ủy ban nhân dân huyện Ứng Hòa về việc phê duyệt điều chỉnh dự án đầu tư xây dựng công trình dự án: Trường mầm non trung tâm xã Kim Đường, huyện Ứng Hòa, Thành phố Hà Nội</t>
  </si>
  <si>
    <t>Trường mầm non tập trung xã Đội Bình</t>
  </si>
  <si>
    <t>Xã Đội Bình</t>
  </si>
  <si>
    <t>1.Quyết định số 218/QĐ-UBND ngày 29/3/2019 của Ủy ban nhân dân huyện Ứng Hòa về việc phê duyệt điều chỉnh dự án đầu tư xây dựng công trình dự án: Trường mầm non tập trung Đội Bình</t>
  </si>
  <si>
    <t>Cải tạo, sửa chữa Trường Tiểu học Tân Phương, thị trấn Vân Đình</t>
  </si>
  <si>
    <t>Quyết định 1177/QĐ-UBND ngày 31/10/2018 của Ủy ban nhân dân huyện Ứng Hòa về việc phê duyệt dự án đầu tư xây dựng công trình cải tạo , sửa chữa trường tiếu học Tân Phương, thị trấn Vân Đình, huyện Ứng Hòa, thành phố Hà Nội</t>
  </si>
  <si>
    <t>Trường mầm non tập trung xã Sơn Công</t>
  </si>
  <si>
    <t>Xã Sơn Công</t>
  </si>
  <si>
    <t>1. Văn bản số 236/HĐND ngày 23/10/2018 của hội đồng nhân dân huyện Ứng Hòa về việc phê duyệt chủ trương đầu tư dự án Trường Mầm non tập trung xã Sơn Công, huyện Ứng Hòa, thành phố Hà Nội
2. Quyết định số 104/QĐ-UBND ngày 30/01/2019 của UBND huyện Ứng Hòa về việc phê duyệt dự án đầu tư xây dựng công trình Trường Mầm non tập trung xã Sơn Công, huyện Ứng Hòa, thành phố Hà Nội</t>
  </si>
  <si>
    <t>Trường mầm non trung tâm xã Hồng Quang</t>
  </si>
  <si>
    <t>Xã Hồng Quang</t>
  </si>
  <si>
    <t>1. Văn bản số 59/HĐND ngày 22/3/2019 của Hội đồng nhân dân huyện Ứng Hòa về việc phê duyệt chủ trương đầu tư dự án: Trường mầm non trung tâm xã Hồng Quang, huyện Ứng Hòa, thành phố Hà Nội
2. Quyết định số 779/QĐ-UBND ngày 5/9/2019 của UBND huyện Ứng Hòa về việc giao bổ sung kế hoạch vốn đầu tư XDSB năm 2019
3. Quyết định số 394/QĐ-UBND ngày 24/5/2019 của UBND huyện ứng Hòa về việc phê duyệt dự án đầu tư xây dựng công trình Trường mầm non trung tâm xã Hồng Quang, huyện Ứng Hòa, thành phố Hà Nội</t>
  </si>
  <si>
    <t>Trường mầm non Quảng Phú Cầu huyện Ứng Hòa, TP Hà Nội</t>
  </si>
  <si>
    <t>Xã Quảng Phú Cầu</t>
  </si>
  <si>
    <t>1. Văn bản số 52/HĐND ngày 21/03/2019 của HĐND huyện Ứng Hòa về việc phê duyệt điều chỉnh chủ trương đầu tư dự án Trường mầm non Quảng Phú Cầu, huyện Ứng Hòa, thành phố Hà Nội
2. Quyết định số 779/QĐ-UBND ngày 5/9/2019 của UBND huyện Ứng Hòa về việc giao bổ sung kế hoạch vốn đầu tư XDSB năm 2019
3. Quyết định số 393/QĐ-UBND ngày 24/5/2019 của UBND huyện Ứng Hòa về việc phê duyệt dự án đầu tư xây dựng công trình Trường mầm non Quảng Phú Cầu, huyện Ứng Hòa, thành phố Hà Nội</t>
  </si>
  <si>
    <t>Nâng cấp mở rộng đường trục kinh tế phát triển phía Nam huyện Ứng Hòa (Cần Thơ - Xuân Quang), GD1</t>
  </si>
  <si>
    <t> Thị trấn Vân Đình, Tảo Dương Văn, Hòa Lâm, Đội Bình, Đại Hùng</t>
  </si>
  <si>
    <t>1. Văn bản số 43/UBND ngày 18/3/2019 của HĐND huyện Ứng Hòa v/v phê duyệt chủ trương đầu tư dự án: Nâng cấp mở rộng đường trục kinh tế phát triển phía Nam huyện Ứng Hòa (Cần Thơ - Xuân Quang), GD1
2. Thông báo số 1128/TB-UBND ngày 09/11/2018 của UBND thành phố Hà Nội về Kết luận của Chủ tịch UBND thành phố Nguyễn Đức Chung tại buổi làm việc với lãnh đạo huyện Ứng Hòa.
3. Quyết định số 2526/QĐ-UBND ngày 25/10/2019 của UBND huyện ứng Hòa về việc phê duyệt đầu tư xây dựng: Nâng cấp mở rộng đường trục kinh tế phát triển phía Nam huyện Ứng Hòa (Cần Thơ - Xuân Quang), GD1</t>
  </si>
  <si>
    <t>Trường mầm non trung tâm xã Hoa Sơn huyện Ứng Hòa, TP Hà Nội</t>
  </si>
  <si>
    <t>Xã Hoa Sơn</t>
  </si>
  <si>
    <t>1. Văn bản số 53/HĐND ngày 21/3/2019 của Hội đồng nhân dân huyện Ứng Hòa về việc phê duyệt chủ trương đầu tư dự án Trường mầm non trung tâm xã Hoa Sơn huyện Ứng Hòa, TP Hà Nội
2. Quyết định số 779/QĐ-UBND ngày 5/9/2019 của UBND huyện Ứng Hòa về việc giao bổ sung kế hoạch vốn đầu tư XDSB năm 2019
3. Quyết định số 396/QĐ-UBND ngày 24/5/2019 của UBND huyện Ứng Hòa về việc phê duyệt dự án đầu tư xây dựng công trình Trường mầm non trung tâm xã Hoa Sơn, huyện ứng Hòa, TP Hà Nội</t>
  </si>
  <si>
    <t>Nhà văn hóa thôn Vĩnh Thượng</t>
  </si>
  <si>
    <t>UBND xã Sơn Công</t>
  </si>
  <si>
    <t>Quyết định số 1143/QĐ-UBND ngày 30/10/2018 của UBND huyện Ứng Hòa về việc phê duyệt báo cáo HTKT xây dựng dự án: Nhà văn hóa thôn Vĩnh Thượng, xã Sơn Công, huyện Ứng Hòa, thành phố Hà Nội</t>
  </si>
  <si>
    <t>Nhà văn hóa thôn Văn Ông</t>
  </si>
  <si>
    <t>UBND xã Tảo Dương Văn</t>
  </si>
  <si>
    <t>Xã Tảo Dương Văn</t>
  </si>
  <si>
    <t>Quyết định số 613/QĐ-UBND ngày 26/7/2019 của UBND huyện Ứng Hòa về việc phê duyệt báo cáo HTKT xây dựng dự án: Nhà văn hóa thôn Văn Ông, xã Tảo Dương Văn, huyện Ứng Hòa, thành phố Hà Nội</t>
  </si>
  <si>
    <t>Cải tạo, nâng cấp đường giao thông liên xã từ trạm bơm Xuân Quang xã Đội Bình đi xã Đại Hùng, Trầm Lộng, huyện Ứng Hòa, TP Hà Nội</t>
  </si>
  <si>
    <t>Đội Bình, Đại Hùng, Trầm Lộng</t>
  </si>
  <si>
    <t>1..QĐ 442/QĐ - UBND về việc chủ trương đầu tư dự án: Cải tạo, nâng cấp đường giao thông liên xã từ trạm bơm Xuân Quang xã Đội Bình đi xã Đại Hùng, Trầm Lộng, huyện Ứng Hòa, TP Hà Nội
2. Quyết định số 978/QĐ-UBND ngày 22/10/2019 của UBND huyện ứng Hòa về việc phê duyệt dự án đầu tư xây dựng công trình: Cải tạo, nâng cấp đường giao thông liên xã từ trạm bơm Xuân Quang xã Đội Bình đi xã Đại Hùng, Trầm Lộng, huyện Ứng Hòa, TP Hà Nội</t>
  </si>
  <si>
    <t>Nâng cấp cải tạo TL 429C đoạn từ cầu Bầu đến cầu Hậu Xá, huyện Ứng Hòa, TP Hà Nội</t>
  </si>
  <si>
    <t>Huyện Ứng Hòa</t>
  </si>
  <si>
    <t>1. Nghị quyết số 08/NQ - HDND về việc cho ý kiến phê duyệt chủ trương đầu tư, điều chỉnh chủ trương đầu tư một số dự án sử dụng vốn đầu tư công trung hạn 5 năm 2016 - 2020 của thành phố Hà Nội
2. Công văn số 9335/SGTVT-KHTC ngày 25/10/2019 của Sở Giao thông Vận tải về việc thông báo kết quả thẩm định dự án: Nâng cấp cải tạo TL 429C đoạn từ cầu Bầu đến cầu Hậu Xá, huyện Ứng Hòa, TP Hà Nội
3. Tờ trình số 18/TTr-UBND ngày 26/2/2019 của UBND huyện Ứng Hòa về việc phê duyệt chủ trương đầu tư dự án: Nâng cấp cải tạo TL 429C đoạn từ cầu Bầu đến cầu Hậu Xá, huyện Ứng Hòa, TP Hà Nội
4. Quyết định số 6066/QĐ-UBND ngày 31/10/2019 của UBND thành phố Hà Nội về việc phê duyệt dự án Nâng cấp cải tạo TL 429C đoạn từ cầu Bầu đến cầu Hậu Xá, huyện Ứng Hòa, TP Hà Nội</t>
  </si>
  <si>
    <t>Đấu giá đất thôn Thanh Sam, xã Trường Thịnh</t>
  </si>
  <si>
    <t>Xã Trường Thịnh</t>
  </si>
  <si>
    <t>1. QĐ số 141/QĐ-UBND ngày 8/3/2018 của UBND huyện Ứng Hòa về việc phê duyệt báo cáo kinh tế, kỹ thuật xây dựng công trình HTKT khu đấu giá QSDĐ</t>
  </si>
  <si>
    <t>Đấu giá đất thôn Miêng Thượng, xã Hoa Sơn</t>
  </si>
  <si>
    <t>1. QĐ số 614/QĐ-UBND ngày 9/8/2018 của UBND huyện Ứng Hòa về việc phê duyệt báo cáo kinh tế, kỹ thuật xây dựng công trình HTKT khu đấu giá QSDĐ</t>
  </si>
  <si>
    <t>Đấu giá đất ở (Khu ao Đầu Cổng thôn Giang Làng)</t>
  </si>
  <si>
    <t>1. Quyết định số 09/QĐ-UBND ngày 04/01/2019 của UBND huyện Ứng Hòa về việc phê duyệt báo cáo kinh tế kỹ thuật xây dựng công trình: Xây dựng HTKT khu đấu giá Ao Đầu Cổng thôn Giang Làng, xã Đồng Tiến, huyện Ứng Hòa, thành phố Hà Nội.</t>
  </si>
  <si>
    <t>Nhà văn hóa thôn Đông Dương</t>
  </si>
  <si>
    <t>Quyết định số 1177/QĐ-UBND ngày 31/10/2018 của UBND huyện về việc phê duyệt dự án: Nhà văn hóa thôn Đông Dương</t>
  </si>
  <si>
    <t>Nhà văn hóa thôn Văn Cao</t>
  </si>
  <si>
    <t>Quyết định số 471/QĐ-UBND ngày 15/4/2018 của UBND huyện về việc phê duyệt dự án: Nhà văn hóa thôn Văn Cao</t>
  </si>
  <si>
    <t>Mở rộng cụm công nghiệp Cầu Bầu (GĐ2)</t>
  </si>
  <si>
    <t>1. Quyết định số 07/QĐ-UBND ngày 11/1/2018 của Ủy ban nhân dân huyện Ứng Hòa về việc phê duyệt quy hoạch chi tiết Cụm công nghiệp Xà Cầu (đối với khu mở rộng)
2. Văn bản số 3258/SCT-QLCN ngày 5/7/2019 của Sở công thương Thành phố Hà Nội vê việc thành lập cụm công nghiệp Thanh Thủy-giai đoạn 2; huyện Thanh Oai và cụm công nghiệp Xà Cầu - giai đoạn 2, huyện ứng Hòa thành phố Hà Nội
3. Thông báo 748/TB UBND ngày 26/6/2019 thông báo kết luận cuat tập thể lãnh đạo UBND thành phố về việc xem xét thành lập cụm công nghiệp Thanh Thủy-giai đoạn 2; huyện Thanh Oai và cụm công nghiệp Xà Cầu - giai đoạn 2, huyện ứng Hòa thành phố Hà Nội</t>
  </si>
  <si>
    <t>Nâng cấp tuyến tỉnh lộ 428 từ Km0 - Km6+585 (tỉnh lộ 75 cũ) đoạn từ Quốc lộ 21B thị trấn Vân Đình đến cầu Quảng Tái xã Trung Tú, huyện Ứng Hòa</t>
  </si>
  <si>
    <t xml:space="preserve">Thị trấn Vân Đình, 
xã Phương Tú, Trung Tú
</t>
  </si>
  <si>
    <t>-Nghị quyết số 12/NQ-HĐND ngày 5/12/2018 của HĐND thành phố Hà Nội Nghị quyết về chủ trương đầu tư 26 dự án thuộc Kế hoạch đầu tư công trung hạn 5 năm 2016-2020 của thành phố Hà Nội;
'- Số 78/TTr-UBND ngày 07/11/2018 của UBND huyện Ứng Hòa v/v thẩm định Báo cáo đề xuất chủ trương đầu tư dự án: Nâng cấp tuyến tỉnh lộ 428 từ Km 0-:- Km 6+585 (tỉnh lộ 75 cũ)
- Quyết định số 3540/QĐ-UBND ngày 03/07/2019 của Ủy ban nhân dân thành phố Hà Nội phê duyệt báo cáo nghiên cứu khả thi dự án: Nâng cấp tuyến tỉnh lộ 428 từ Km 0-:- Km 6+585 (tỉnh lộ 75 cũ)</t>
  </si>
  <si>
    <t>Đầu tư xây dựng hạ tầng kỹ thuật khu đấu giá đất LK01 thị trấn Vân Đình,huyện Ứng Hòa, thành phố Hà Nội</t>
  </si>
  <si>
    <t>1. Thông báo số 07/UBND-QLĐT ngày 10/01/2019 của Ủy ban nhân dân huyện Ứng Hòa về việc chấp thuận bản vẽ quy hoạch tổng mặt bằng 
2. Quyết định số 592/QĐ-UBND ngày 02/8/2018 của UBND huyện Ứng Hòa quyết định phê duyệt chủ trương đầu tư dự án: Đầu tư xây dựng HTKT khu đất LK01 thị trấn Vân Đình, huyện Ứng Hòa, thành phố Hà Nội
3. Quyết định số 37/QĐ-UBND ngày 10/01/2019 của UBND huyện Ứng Hòa quyết định phê duyệt dự án Đầu tư xây dựng HTKT khu đất LK01 thị trấn Vân Đình, huyện Ứng Hòa, thành phố Hà Nội</t>
  </si>
  <si>
    <t>Đầu tư xây dựng hạ tầng kỹ thuật khu đấu giá đất CC03 thị trấn Vân Đình,huyện Ứng Hòa, thành phố Hà Nội</t>
  </si>
  <si>
    <t>1. Thông báo số 09/UBND-QLĐT ngày 10/01/2019 của Ủy ban nhân dân huyện Ứng Hòa về việc chấp thuận bản vẽ quy hoạch tổng mặt bằng 
2. Quyết định số 594/QĐ-UBND ngày 02/8/2018 của UBND huyện Ứng Hòa quyết định phê duyệt chủ trương đầu tư dự án: Đầu tư xây dựng HTKT khu đất CC03 thị trấn Vân Đình, huyện Ứng Hòa, thành phố Hà Nội
3. Quyết định số 40/QĐ-UBND ngày 10/01/2019 của UBND huyện Ứng Hòa quyết định phê duyệt dự án Đầu tư xây dựng HTKT khu đất DV-CC03 thị trấn Vân Đình, huyện Ứng Hòa, thành phố Hà Nội</t>
  </si>
  <si>
    <t>Đầu tư xây dựng hạ tầng kỹ thuật khu đấu giá đất BT02 thị trấn Vân Đình,huyện Ứng Hòa, thành phố Hà Nội</t>
  </si>
  <si>
    <t xml:space="preserve">1. Thông báo số 08/UBND-QLĐT ngày 10/01/2019 của Ủy ban nhân dân huyện Ứng Hòa về việc chấp thuận bản vẽ quy hoạch tổng mặt bằng 
2. Công văn số 159/HĐND ngày 01/8/2018 của HĐND huyện Ứng Hòa về việc phê duyệt chủ trương đầu tư dự án: Đầu tư xây dựng HTKT khu đất BT02 thị trấn Vân Đình, huyện Ứng Hòa, thành phố Hà Nội
3. Quyết định số 39/QĐ-UBND ngày 10/01/2019 của UBND huyện Ứng Hòa quyết định phê duyệt dự án Đầu tư xây dựng HTKT khu đất BT02 thị trấn Vân Đình, huyện Ứng Hòa, thành phố Hà Nội
</t>
  </si>
  <si>
    <t>Xây dựng hạ tầng kỹ thuật đất đấu giá thôn Quảng Nguyên giai đoạn 2</t>
  </si>
  <si>
    <t>Quyết định số 2113/QĐ-UB ngáy 05/5/2020 của UBND huyên Ứng Hòa về việc duyệt báo cáo kinh tế kỹ thuật xây dựng công trình Xây dựng hạ tầng kỹ thuật đất đấu giá thôn Quảng Nguyên giai đoạn 2, xã Quảng Phú Cầu, huyện Ứng Hòa</t>
  </si>
  <si>
    <t>Xây dựng hạ tầng kỹ thuật đất đấu giá thôn Đạo Tú giai đoạn 2</t>
  </si>
  <si>
    <t>Quyết định số 207/QĐ-UB ngáy 30/3/2020 của UBND huyên Ứng Hòa về việc duyệt báo cáo kinh tế kỹ thuật xây dựng công trình Xây dựng hạ tầng kỹ thuật đất đấu giá thôn Đạo Tú giai đoạn 2,xã Quảng Phú Cầu, huyện Ứng Hòa</t>
  </si>
  <si>
    <t>Nhà văn hóa thôn Quan Châm, xã Minh Đức</t>
  </si>
  <si>
    <t>UBND xã Minh Đức</t>
  </si>
  <si>
    <t>Quyết định 1126/QĐ-UBND ngày 29/10/2019 của UBND huyện Ứng Hòa về việc phê duyệt Báo cáo KTKT xây dựng dự án: Nhà Văn hóa thôn Quan Châm, xã Minh Đức, huyện Ứng Hòa, thành phố Hà Nội.</t>
  </si>
  <si>
    <t>Cụm công nghiệp Xà Cầu - Giai đoạn 2</t>
  </si>
  <si>
    <t>Công ty cổ phần Hà Thành BQP</t>
  </si>
  <si>
    <t>Quảng Phú Cầu</t>
  </si>
  <si>
    <t>Quyết định số 383/QĐ-UBND ngày 17/01/2020 của UBND Thành phố thành lập cụm.</t>
  </si>
  <si>
    <t>Đường trục phía Nam tỉnh Hà Tây (cũ) đoạn từ Km19+900-Km41+500 qua địa bàn huyện Ứng Hòa</t>
  </si>
  <si>
    <t>Tổng Công ty xây dựng Công trình Giao thông 5-CTCP</t>
  </si>
  <si>
    <t>Xã Trung Tú; Phương Tú; Hòa Lâm; Trầm Lộng; Đại Hùng; Đại Cường; Kim Đường; Đông Lỗ</t>
  </si>
  <si>
    <t>Giấy chứng nhận đầu tư số 15/BKH-GCNĐTTN ngày 25/4/2008; Quyết định số 987/QĐ-UBND ngày 18/4/2008 của UBND tỉnh Hà Tây về việc thực hiện dự án Đường trục phía nam tỉnh Hà Tây; Thông báo số 256/TB-UBND ngày 25/7/2016 của UBND thành phố Hà Nội thông báo kết luận của tập thể lãnh đạo UBND thành phố tại cuộc họp về việc tiếp tục triển khai dự án Đường trục phía nam tỉnh Hà Tây cũ đoạn Km19+900- Km41+500 theo hợp đồng BT.</t>
  </si>
  <si>
    <t>Trạm y tế xã Đại Cường</t>
  </si>
  <si>
    <t>UBND Xã Đại Cường</t>
  </si>
  <si>
    <t>Xã Đại Cường</t>
  </si>
  <si>
    <t>Nghị quyết số 10/NQ-HĐND ngày 3/7/2020 của huyện Ứng Hòa về kế hoạch đầu tư công trung hạn 2021--2025 và chủ trương đầu tư công năm 2021</t>
  </si>
  <si>
    <t>Xây mới trụ sở UBND xã Đồng Tân</t>
  </si>
  <si>
    <t>UBND Xã Đồng Tân</t>
  </si>
  <si>
    <t>Xã Đồng Tân</t>
  </si>
  <si>
    <t>Đường trục xã từ I2-14 đến UBND xã Đại Hùng, huyện Ứng Hòa, TP Hà Nội</t>
  </si>
  <si>
    <t>Xã Đại Hùng</t>
  </si>
  <si>
    <t>Nghị Quyết 10/NQ- HDND huyện Ứng Hòa, Nghị quyết về kế hoạch đầu tư công trung hạn 5 năm 2021-2025 và chủ trương đầu tư kế hoạch đầu tư công 2021</t>
  </si>
  <si>
    <t>Xây dựng, cải tạo trường THPT Ứng Hòa A, huyện Ứng Hòa, TP Hà Nội</t>
  </si>
  <si>
    <t>Trường  Mầm non trung tâm xã Viên An</t>
  </si>
  <si>
    <t>Xã Viên An</t>
  </si>
  <si>
    <t>Xây mới  trường tiểu học Phương Tú</t>
  </si>
  <si>
    <t>Trường mầm non Minh Đức</t>
  </si>
  <si>
    <t>Xã Minh Đức</t>
  </si>
  <si>
    <t>Xây dựng khu trung tâm văn hóa - thể thảo huyện Ứng Hòa, TP Hà Nội</t>
  </si>
  <si>
    <t>Xây dựng mới ĐDK và TBA trên địa bàn huyện Ứng Hòa</t>
  </si>
  <si>
    <t>Công ty điện lực Ứng Hòa</t>
  </si>
  <si>
    <t>TT Vân Đình, Liên Bạt, Minh Đức, Hồng Quang, Đông Lỗ, Kim Đường, Hòa Lâm, Trung Tú</t>
  </si>
  <si>
    <t>Quyết định số 6602/QĐ-EVNHANOI ngày 128/2020 về việc tạm giao danh mục kế hoạch đầu tư xây dựng năm 2021 đợt 1 cho Công ty Điện lực Ứng Hòa</t>
  </si>
  <si>
    <t>Nâng cấp cải tạo lưới điện hạ thế huyện Ứng Hòa năm 2021</t>
  </si>
  <si>
    <t>TT Vân Đình</t>
  </si>
  <si>
    <t>Nâng cấp cải tạo các nhánh lộ 375E10.2 379E10.2</t>
  </si>
  <si>
    <t>Trạm biến áp 220kV Ứng Hòa và đường dây đấu nối trên địa bàn huyện Ứng Hòa, thành phố Hà Nội</t>
  </si>
  <si>
    <t>Văn bản số 5830/NPMB-ĐB ngày 24/9/2020 về việc đăng ký kế hoạch sử dụng đất phục vụ công tác thu hồi, giao đất và bồi thường GPMD dự án Trạm biến áp 220kV Ứng Hòa và đường dây đấu nối trên địa bàn huyện Ứng Hòa, thành phố Hà Nội</t>
  </si>
  <si>
    <t>Trụ sở Đảng ủy - HĐND - UBND xã Tam Đồng, huyện Mê Linh</t>
  </si>
  <si>
    <t>VB số 324/UBND - KH&amp;ĐT ngày 31/01/2020 của UBND TP Hà Nội V/v đầu tư xây dựng trụ sở các xã, thị trấn trên địa bàn huyện Mê Linh; Vb số 2783/QHKT - P2 ngày 08/6/2020 của Sở Quy hoạch - Kiến trúc V/v Đầu tư xây dựng trụ sở các xã, thị trấn và vị trí trụ sở Đảng Ủy - HĐND - UBND xã Tam Đồng</t>
  </si>
  <si>
    <t>Xây dựng trụ sở Đảng ủy - HĐND - UBND xã Đại Thịnh</t>
  </si>
  <si>
    <t>VB số 2778/QHKT - P2 ngày 08/6/2020 của Sở Quy hoạch kiến trúc V/v Quy hoạch địa điểm xây dựng Trụ sở HĐND - UBND xã Đại Thịnh, huyện Mê Linh; VB số 324/UBND - KH&amp;ĐT ngày 31/01/2020 của UBND TP Hà Nội V/v đầu tư xây dựng trụ sở các xã, thị trấn trên địa bàn huyện Mê Linh</t>
  </si>
  <si>
    <t>Trụ sở Đảng ủy - HĐND - UBND xã Tự Lập, huyện Mê Linh</t>
  </si>
  <si>
    <t>X.Tự Lập</t>
  </si>
  <si>
    <t>VB số 358/TCKH - HC ngày 27/8/2020 V/v lấy ý kiến thẩm định báo cáo đề xuất chủ trương đầu tư các dự án; VB số 324/UBND - KH&amp;ĐT ngày 31/01/2020 của UBND TP Hà Nội V/v đầu tư xây dựng trụ sở các xã, thị trấn trên địa bàn huyện Mê Linh</t>
  </si>
  <si>
    <t>Xây dựng trụ sở mới, hội trường Đảng ủy - HĐND - UBND và nhà truyền thống xã Tiền Phong</t>
  </si>
  <si>
    <t>VB số 3015/UBND -KH&amp;ĐT ngày 16/7/2019 V/v chấp thuận chủ trương về địa điểm đầu tư trụ sở mới xã Tiền Phong, huyện Mê Linh; VB số 324/UBND - KH&amp;ĐT ngày 31/01/2020 của UBND TP Hà Nội V/v đầu tư xây dựng trụ sở các xã, thị trấn trên địa bàn huyện Mê Linh; VB số 3496/KH&amp;ĐT - THQH ngày 28/6/2019 của Sở Kế hoạch và Đầu tư V/v đề nghị của UBND huyện Mê Linh về chủ trường Đảng ủy - HĐND - UBND  và nhà truyền thống xã Tiền Phong tại vị trí mới;</t>
  </si>
  <si>
    <t>Thu hồi đất khu nhà ở phía Nam sân cỏ Quảng trường Ba Đình (Khu trung tâm chính trị Ba Đình)</t>
  </si>
  <si>
    <t>Ban Quản lý dự án ĐTXD quận Ba Đình</t>
  </si>
  <si>
    <t>Phường Điện Biên</t>
  </si>
  <si>
    <t>Thông báo kết luận số 410/TB-VPCP ngày 15/12/2016 của Thủ tướng Chính phủ, có nội dung giải phóng mặt bằng Khu nhà phía Nam sân cỏ Quảng trường Ba Đình; Quyết định số 2717/QĐ-UBND ngày 22/5/2019 của UBND TP v/v giao nhiệm vụ cho UBND quận Ba Đình làm chủ đầu tư thực hiện di chuyển các hộ dân đang thuê nhà hoặc đang sử dụng nhà thuộc sở hữu nhà nước thuộc khu vực phía Nam sân cỏ Quảng trường Ba Đình</t>
  </si>
  <si>
    <t>Dự án Mở rộng đường Phan Kế Bính theo quy hoạch</t>
  </si>
  <si>
    <t>Phường Cống Vị</t>
  </si>
  <si>
    <t>Quyết định số 5802/QĐ-UBND ngày 26/10/2018 của UBND thành phố Hà Nội phê duyệt dự án</t>
  </si>
  <si>
    <t>Thu hồi địa điểm nhà đất của Tổng công ty Thương mại Hà Nội để tổ chức bán đấu giá</t>
  </si>
  <si>
    <t>TT Phát triển quỹ đất</t>
  </si>
  <si>
    <t>Số 25 Quán Thánh  Phường Quán  Thánh</t>
  </si>
  <si>
    <t>Văn bản 3018/TB-STNMT-CCQLĐĐ ngày 19/12/2016 của Sở Tài nguyên Môi trường Hà Nội v/v chỉ đạo trung tâm PTQĐ Hà Nội tiếp nhận và xử lý đối với 61 địa điểm nhà, đất thu hồi từ Tổng công ty Thương Mại, Hà Nội</t>
  </si>
  <si>
    <t>Dự án xây dựng trường mầm non Kim Mã</t>
  </si>
  <si>
    <t>Ban QLDA Đầu tư Xây dựng</t>
  </si>
  <si>
    <t>Phường Kim Mã</t>
  </si>
  <si>
    <t>Quyết định số 2878/QĐ-UBND ngày 13/10/2017 của UBND quận Ba Đình về việc phê duyệt dự án đầu tư  xây dựng mới trường mầm non Kim Mã;Quyết định 835/QĐ-UBND ngày 23/5/2019 của UBND quận Ba Đình về việc phê duyệt điều chỉnh thời gian thực hiện dự án</t>
  </si>
  <si>
    <t>Tu bổ tôn tạo di tích Đình An Trí</t>
  </si>
  <si>
    <t>Phường Trúc Bạch</t>
  </si>
  <si>
    <t>Quyết định 2677/QĐ-UBND  ngày 31/10/2016 của UBND quận Ba Đình về việc phê duyệt dự án đầu tư xây dựng công trình Tu bổ, tôn tạo di tích đình An Trí; Quyết định 834/QĐ-UBND ngày 23/5/2019 của UBND quận Ba Đình về việc phê duyệt điều chỉnh thời gian thực hiện dự án</t>
  </si>
  <si>
    <t>Trường mầm non phường Cống Vị</t>
  </si>
  <si>
    <t>Ngõ 294 Đội Cấn, Phường Cống Vị</t>
  </si>
  <si>
    <t>Quyết định 2583/QĐ-UBND ngày 24/10/2016 của UBND quận Ba Đình v/v phê duyệt dự án đầu tư  xây dựng trường Mầm Non Cống Vị; Quyết định 918/QĐ-UBND ngày 03/6/2019 của UBND quận Ba Đình về việc phê duyệt điều chỉnh thời gian thực hiện dự án</t>
  </si>
  <si>
    <t>Xây dựng nhà sinh hoạt cộng đồng số 1 phường Ngọc Hà</t>
  </si>
  <si>
    <t>Phường Ngọc Hà</t>
  </si>
  <si>
    <t>Quyết định số 1995/QĐ-UBND ngày 30/10/2018 của UBND quận Ba Đình v/v phê duyệt Báo cáo kinh tế kỹ thuật đầu tư xây dựng công trình Xây dựng nhà sinh hoạt cộng đồng số 1 phường Ngọc Hà</t>
  </si>
  <si>
    <t>Xây dựng nhà văn hoá phường Phúc Xá</t>
  </si>
  <si>
    <t>Phường Phúc Xá</t>
  </si>
  <si>
    <t>QĐ 1583/QĐ-UBND ngày 10/9/2018 của UBND quận Ba Đình v/v phê duyệt báo cáo kinh tế - kỹ thuật đầu tư xây dựng công trình: Xây dựng nhà văn hóa phường Phúc Xá</t>
  </si>
  <si>
    <t>Dự án Tu bổ, tôn tạo di tích Đền Cát Triệu</t>
  </si>
  <si>
    <t>Nghị quyết 09/NQ-HĐND ngày 15/12/2018 của Hội đồng nhân dân quận Ba Đình; Quyết định 2071/QĐ-UBND ngày 31/10/2019 phê duyệt dự án đầu tư</t>
  </si>
  <si>
    <t>Tu bổ, tôn tạo di tích Đình Hữu Tiệp</t>
  </si>
  <si>
    <t>Xây dựng nhà sinh hoạt cộng đồng địa bàn dân cư số 9,10,16 phường Vĩnh Phúc</t>
  </si>
  <si>
    <t>Phường Vĩnh Phúc</t>
  </si>
  <si>
    <t>QĐ số 1559/QĐ-UBND ngày 04/9/2018 của UBND quận Ba Đình v/v phê duyệt chủ trương đầu tư dự án. QĐ số  2048/QĐ-UBND ngày 29/10/2019 của UBND quận Ba Đình v/v phê duyệt dự án đầu tư.</t>
  </si>
  <si>
    <t>Xây dựng đường Liễu Giai- Núi Trúc (đoạn Vạn Bảo đến nút Núi Trúc), GĐ 2</t>
  </si>
  <si>
    <t>Kim Mã
Đội Cấn
Liễu Giai</t>
  </si>
  <si>
    <t>QĐ số 1189/QĐ-UBND ngày 30/03/2007 của UBND TP Hà Nội, QĐ số 1697/QĐ-UBND ngày 9/4/2019 về việc phê duyệt điều chỉnh dự án; đang triển khai GPMB, thi công.</t>
  </si>
  <si>
    <t>Cống hóa và xây dựng tuyến đường từ nút rẽ ra phố Núi Trúc đến phố Sơn Tây</t>
  </si>
  <si>
    <t>Kim Mã
Đội Cấn</t>
  </si>
  <si>
    <t>QĐ số 2114/QĐ-UBND ngày 18/11/2008 của UBND TP Hà Nội; QĐ số 1696/QĐ-UBND ngày 09/04/2019 về việc phê duyệt điều chỉnh dự án</t>
  </si>
  <si>
    <t>Dự  xây dựng đường vành đai 1 đoạn từ Hoàng Cầu - Voi Phục.</t>
  </si>
  <si>
    <t>Quận Ba Đình</t>
  </si>
  <si>
    <t>Phường Giảng Võ, Ngọc Khánh, Thành Công</t>
  </si>
  <si>
    <t>TB 135/TN-UBND ngày 2/3/2017 của UBND Thành phố Hà Nội v/v thông báo kết luận của tập thể lãnh đạo UBND TP về chủ trương đầu tư và triển khai đầu tư: Dự án xây dựng tuyến đường vành đai 1 (Đoạn Hoàng Cầu-Voi Phục)</t>
  </si>
  <si>
    <t>Trạm biến áp 110kv Công viên Thủ Lệ</t>
  </si>
  <si>
    <t>Ban Quản lý dự án Lưới điện Hà Nội</t>
  </si>
  <si>
    <t>Phường Ngọc Khánh</t>
  </si>
  <si>
    <t>QĐ 3914/QĐ-EVN HA NOI ngày 30/5/2019 của  Tổng công ty Điện Lực Hà Nội - Tập đoàn Điện lực việt Nam v/v Phê duyệt báo cáo nghiên cứu khả thi đầu tư xây dựng điều chỉnh công trình Trạm biến áp 110kv Công viên Thủ Lệ; QĐ 3262/QĐ-UBND của UBND thành phố Hà Nội ngày 18/6/2019 phê duyệt Điều chỉnh cục bộ Quy hoạch chi tiết  tỷ lệ 1/500 công viên Thủ Lệ tại một phần các ô đất ký hiệu CX10, TD để phục vụ xây dựng Trạm Biến áp 110kV Công viên Thủ Lệ và khu thú dữ (Phần Quy hoạch sử dụng đất và hạ tầng kỹ thuật)</t>
  </si>
  <si>
    <t xml:space="preserve"> Tru sở Công an Phường Văn Quán</t>
  </si>
  <si>
    <t xml:space="preserve">Nhà văn hóa tổ  dân phố1  </t>
  </si>
  <si>
    <t>Nhà văn hóa, sân thể thao Bắc Lãm 9</t>
  </si>
  <si>
    <t>Nhà văn hóa Động Lãm</t>
  </si>
  <si>
    <t>Công an Thành phố Hà Nội</t>
  </si>
  <si>
    <t>UBND phường 
Phú Lương</t>
  </si>
  <si>
    <t>Phường
Văn Quán</t>
  </si>
  <si>
    <t>Quận Hà Đông</t>
  </si>
  <si>
    <t xml:space="preserve">Văn bản số 1685/QĐ-BCA ngày 17/6/2009 của Bộ Công an về việc thành lập công an phường thuộc quận Hà Đông; quyết đinh số 774/QĐ-BCA-H41 ngày 13/02/2014 của Bộ công an; </t>
  </si>
  <si>
    <t>QĐ 10830/UBND -TNMT ngày13/12/2011 của HĐND Thành phố Hà Nội về chỉ đạo sử lý, khác phục sai phạm trong việc sử dụng đất đai tại một số dự án xây dựng công trình trên địa bàn quận. 
QĐ 7582/QĐ-UBND ngày 06/11/2007 của UBND Thành phố Hà Đông V/V giao nhiêm vụ làm chủ đầu tư
QĐ 3573/QĐ- UBND ngày 20/5/2008 của UBND quận Hà Đông về việc phê duyệt báo KTKT và kế hoạch đầu tư</t>
  </si>
  <si>
    <t>Trường THCS Biên Giang
 (giai đoạn 2), phường Biên Giang</t>
  </si>
  <si>
    <t>Biểu 1A Nghị quyết 27/HĐND ngày 04/12/2019</t>
  </si>
  <si>
    <t>Cải tạo, nâng cấp đường, hè và rãnh thoát nước đường Lý Thường Kiệt, tổ dân phố số 4, phường Phú La</t>
  </si>
  <si>
    <t>Phường Phú La</t>
  </si>
  <si>
    <t>QĐ số 15007/QĐ-UBND ngày 08/10/2011 của UBND quận Hà Đông về việc phê duyệt dự án đầu tư.
Nghị quyết 10/2015/NQ-HĐND quận Hà Đông ngày 21/10/2015 về việc phê chuẩn kế hoạch đầu tư công 2016 - 2020 của Quận Hà Đông. 
QĐ số 3801/QĐ-UBND ngày 17/3/2010 về việc phê duyệt chủ trương đầu tư công trình</t>
  </si>
  <si>
    <t>Các tuyến đường kết nối khu đất dịch vụ LK21, LK26, HT5 phường La Khê</t>
  </si>
  <si>
    <t>Quyết định chủ trương đầu tư  số 7497/ QĐ-UBND ngày 18/9/2010
QĐ số 15891/QĐ-UBND ngayd 19/1/2011 phê duyệt dự án đầu tư
Biên bản bàn giao mốc giới</t>
  </si>
  <si>
    <t xml:space="preserve">Dự án xây dựng đường kết nối khu đất dịch vụ thôn Nhân Trạch, thôn Bắc Lãm (Nam Ninh, khu C), phường Phú Lương, </t>
  </si>
  <si>
    <t>QĐ số 2040/UBND-TCKH ngày 22/11/2011  chấp thuận chuẩn bị đầu tư dự án
QĐ số 10133/QĐ - UBND ngày 31/10/2016 về việc phê duyệt dự án đầu tư xây dựng công trình.
VB số 150/ HĐND-VP ngày 22/10/2016 V/V phê duyệt chủ trương đầu tư dự án.</t>
  </si>
  <si>
    <t>Cải tạo, nâng cấp hệ thống đường, rãnh thoát nước, vỉa hè khu tập thể Bưu Điện - Tổ dân phố 3 Phú La</t>
  </si>
  <si>
    <t>Đường kết nối khu trung tâm hành chính với ngã tư Hà Trì  - Văn Phú, Phúc La</t>
  </si>
  <si>
    <t>Xây dựng hạ tầng kỹ thuật khu đất dịch vụ thôn Văn Nội thuộc các xứ đồng Gủng, Ma Lẽ, Ma Chằm phường Phú Lương</t>
  </si>
  <si>
    <t>Đường từ QL21B đi đình Động Lãm Phường Phú Lương ( Dự án tồn tại  năm 2008)</t>
  </si>
  <si>
    <t>Nhà văn hóa tổ 2, 3,  17</t>
  </si>
  <si>
    <t>Khu đấu giá giáp trường THCS Yên Nghĩa (khu Hòa Bình)</t>
  </si>
  <si>
    <t xml:space="preserve"> Đường kết nối Hạ tầng kỹ thuật khu đất dịch vụ LK27, C13a, C13b, LK28, HT10, TTCN phường Dương Nội, quận Hà Đông (phần thu hồi bổ sung)</t>
  </si>
  <si>
    <t>Giải phóng mặt bằng, hoàn thiện HTKT để đấu giá QSDĐ khu đất TDP 10 phường Phúc La</t>
  </si>
  <si>
    <t>Giải phóng mặt bằng, hoàn thiện HTKT để đấu giá QSDĐ khu đất TDP 4 phường Phúc La</t>
  </si>
  <si>
    <t>Giải phóng mặt bằng, hoàn thiện HTKT để đấu giá QSDĐ khu đất giáp Ao Vang (X1, X2, X3, X4), Mộ Lao</t>
  </si>
  <si>
    <t>Đường đấu nối từ khu đất dịch vụ 4 Văn Phú đến phố Văn Phú, phường Phú La</t>
  </si>
  <si>
    <t>Khu đấu giá QSDĐ khu Hà Trì 1(Ký hiệu X10) phường Hà Cầu</t>
  </si>
  <si>
    <t>Đầu tư xây dựng kết cấu HTKT khu Trung tâm hành chính mới quận Hà Đông (Đường N1, đường K8, phần thu hồi bổ sung)</t>
  </si>
  <si>
    <t>Xây dựng hạ tầng kỹ thuật khu đất dịch vụ Đồng Bo, Đồng Chúc, Cửa Cầu, Đồng Men (Khu A) thôn Trinh Lương, Phú Lương</t>
  </si>
  <si>
    <t>Nhà họp dân tổ dân phố 6, Phường Phú La</t>
  </si>
  <si>
    <t>Đường kết nối khu đất dịch vụ 3 với khu đất dịch vụ 4 phường Đồng Mai
( Đã thu hồi xong đang làm thủ tục giao đất)</t>
  </si>
  <si>
    <t>Phường Đồng Mai</t>
  </si>
  <si>
    <t>QĐ số 10406/QĐ-UBND ngày 31/12/2014 của UBND quận Hà Đông về việc phê duyệt dự án. 
 QĐ 4286 ngày 17/4/2010 V/V phê duyệt chủ trương đầu tư dự án</t>
  </si>
  <si>
    <t>UBND Phường Phú La</t>
  </si>
  <si>
    <t xml:space="preserve">QĐ số 6314/QĐ-UBND ngày 19/10/2015 về phê duyệt chủ trương đầu tư; 
Văn bản 1369/UBND-TCKH ngày 29/8/2011 của UBND Quận Hà Đông về việc chấp thuận đầu tư công trình
QĐ số 175/QĐ-UBND ngày 28/9/2012 V/V phê duyệt Báo cáo kinh tế kỹ thuật, thiết kế bản vẽ thi công.
</t>
  </si>
  <si>
    <t xml:space="preserve">
 Quyết định  2496/QĐ-UBND ngày 22/4/2014 về việc cho phép thực hiện chuẩn bị đầu tư xây dựng công trình;
Quyết định 10342/QĐ-UBND ngày 31/12/2014 về hạng mục : San nền, giao thông, cấp thoát nước;
QĐ 1689/QĐ-UBND ngày 27/3/2012 phê duyệt điều chỉnh quy hoạch chi tiết xây dựng đô thị 1/500 khu đất dịch vụ Đồng Bo, Đồng Chúc
</t>
  </si>
  <si>
    <t xml:space="preserve"> Phường Hà Cầu,Quang Trung</t>
  </si>
  <si>
    <t>QĐ số 19/QĐ-UBND ngày 13/01/2005 của UBND tỉnh Hà Tây về việc phê duyệt dự án; 
Quyết định 2254/QĐ-UBND của UBND tỉnh Hà Tây ngày 10/7/2008 về phê duyệt Điều chỉnh quy hoạch chi tiết tỷ lệ 1/2000 khu trung tâm hành chính mới thành phố Hà Đông. 
Quyết định số 5621/UBND-KHĐT của UBND thành phố Hà Nội ngày 07/11/2017 về chấp thuận chủ trương điều chỉnh thời gian thực hiện dự án đầu tư xây dựng kết cấu HTKT khu TTHC mới quận Hà Đông.</t>
  </si>
  <si>
    <t>Phường Hà Cầu</t>
  </si>
  <si>
    <t xml:space="preserve">Quyết định số 3831/QĐ-UBND ngày 17 tháng 7 năm 2012 của UBND quận Hà Đông về việc Phê duyệt báo cáo kinh tế kỹ thuật công trình: Đường đấu nối từ khu đất dịch vụ 4 Văn Phú đến phố Văn Phú, phường Phú La, quận Hà Đông, Hà Nội.
  QĐ 1532 ngày 20/9/2011 chấp thuận điều kiện bố trí kế hoạch chuẩn bị đầu tư dự án
  </t>
  </si>
  <si>
    <t>Phường Mộ Lao</t>
  </si>
  <si>
    <t xml:space="preserve">KH 99/KH-UBND ngày 27/4/2018 của UBND thành Phố về Kế hoạch đấu giá đất năm 2018 và giai đoạn 2018-
TB82/TB-UBND ngày 28/3/2018 của UBND quận kết luận hội nghị rà soát các thửa đất nhỏ lẻ, xen kẹt dự kiến đấu giá QSDDĐ năm 2018 và giai đoạn 2018-2020
</t>
  </si>
  <si>
    <t>KH 99/KH-UBND ngày 27/4/2018 của UBND thành Phố về Kế hoạch đấu giá đất năm 2018 và giai đoạn 2018-
TB82/TB-UBND ngày 28/3/2018 của UBND quận kết luận hội nghị rà soát các thửa đất nhỏ lẻ, xen kẹt dự kiến đấu giá QSDDĐ năm 2018 và giai đoạn 2018-2020;</t>
  </si>
  <si>
    <t>Phường Dương Nội</t>
  </si>
  <si>
    <t>Phường Yên Nghĩa</t>
  </si>
  <si>
    <t xml:space="preserve">KH 99/KH-UBND ngày 27/4/2018 của UBND thành Phố về Kế hoạch đấu giá đất năm 2018 và giai đoạn 2018-
TB82/TB-UBND ngày 28/3/2018 của UBND quận kết luận hội nghị rà soát các thửa đất nhỏ lẻ, xen kẹt dự kiến đấu giá QSDDĐ năm 2018 và giai đoạn 2018-2020;
</t>
  </si>
  <si>
    <t>UBND phường Đồng Mai</t>
  </si>
  <si>
    <t>Văn bản 10830/UBND-TNMT ngày 13/12/2011 của UBND TP Hà Nội về chỉ đạo xử lý khắc phục sai phạm trong sử dụng đất tại một số dự án công trình trên địa bàn quận Hà Đông;
Quyết định phê duyệt báo cáo kinh tế kỹ thuật xây dựng nhà văn hóa tổ 2; Quyết định phê duyệt báo cáo kinh tế kỹ thuật xây dựng nhà văn hóa tổ 5; Quyết định phê duyệt báo cáo kinh tế kỹ thuật xây dựng nhà văn hóa tổ 13; Quyết định phê duyệt báo cáo kinh tế kỹ thuật xây dựng nhà văn hóa tổ 17.</t>
  </si>
  <si>
    <t>UBND Phường Phú Lương</t>
  </si>
  <si>
    <t>Văn bản số: 4330/UBND-CNXD ngày 24/3/2008 của UBND tỉnh Hà Tây. Quyết định số: 1402/QĐ-UBND ngày 28/5/2008 của UBND tỉnh Hà Tây V/V Duyệt dự án đầu tư xay dụng và kế hoạch đấu thầu công trình đường từ QL21B đi đình Động Lãm xã Phú Lương, T.P Hà Đông, tỉnh Hà Tây
QĐ 1402/ ngày 28/5/2008 phê duyệtdự án đầu tư xây dựng và kế hoạch đấu thầu.</t>
  </si>
  <si>
    <t>Quyết định số 2437/QĐ-UBND ngày 13/4/2017của UBND quận Hà Đông v/v duyệt dự án đầu tư xây dựng công trình
Bổ sung VB 211/HĐND-VP ngày 09/12/ 2016 phê duyệt chủ trương đầu tư
 QĐ số 3803/QĐ-UBND ngày 28/4/2016 của UBND quận Hà Đông phê duyệt chi tiết 1/500</t>
  </si>
  <si>
    <t>UBDN phường Phú La</t>
  </si>
  <si>
    <t>QĐ 1979/QĐ-UBND ngày 20/5/2015 của UBND quận về việc chuẩn bị đầu tư công trình.
QĐ 6444/QĐ-UBND ngày 30/10/2015 của UBND quận về phê duyệt báo cáo kinh tế - kỹ thuật Dự án
VB 824/UBND-QLĐT ngày 11/5/2016 của UBND quận về chấp thuận quy hoạch tổng mặt bằng.</t>
  </si>
  <si>
    <t>Xây dựng tuyến đường tiếp giáp khu đất dịch vụ Đào đất- Hàng Bè nối với đường 18,5m phường Kiến Hưng, quận Hà Đông</t>
  </si>
  <si>
    <t>Phường Kiến Hưng</t>
  </si>
  <si>
    <t>Dự án nút giao thông giữa tuyến đường số 1 thuộc dự án xây dựng đường giao thông bao quanh khu tưởng niệm danh nhân Chu Văn An với tuyến đường 70</t>
  </si>
  <si>
    <t>Trung tâm PTQĐ Hà Nội</t>
  </si>
  <si>
    <t>Phường Phúc La, Kiến Hưng</t>
  </si>
  <si>
    <t>Xây dựng các tuyến đường tiếp giáp các dự án liên quan khu đô thị mới Văn Phú, quận Hà Đông</t>
  </si>
  <si>
    <t>Phường Phú La phường Kiến Hưng; Hà Cầu</t>
  </si>
  <si>
    <t>Cải tạo nâng cấp hệ thống rãnh thoát nước tại tổ dân phố 3</t>
  </si>
  <si>
    <t>UBND Phường
Yên Nghĩa</t>
  </si>
  <si>
    <t>Phường Yên nghĩa</t>
  </si>
  <si>
    <t xml:space="preserve">QĐ 1066/QĐ-EVN Hà Nội ngày 10/3/2016 của tổng công ty Điện lực T.P Hà Nội về phê duyệt TKVTC - TDT công trình. Quyết định số 5123/QĐ- EVN Hà Nội ngày 29/12/2014 về việc phê duyệt dự án đầu tư xây dựng công trình cải tạo đường dây không 110 KV Hà Đông - Sơn Tây </t>
  </si>
  <si>
    <t>Trường Đại học Pheni Ka ( tên cũ Trường Đại học Thành Tây)  thu hồi diện tích còn lại của dự án là 0,80 ha).
Đề nghị điều chỉnh tên Dự án, tên Chủ đầu tư.</t>
  </si>
  <si>
    <t>Trường Đại học PheniKa</t>
  </si>
  <si>
    <t>phường Dương Nội</t>
  </si>
  <si>
    <t>QĐ số 2957/QĐ- UBND ngày 15/6/2018 của UBND Thành phố Hà Nội V/V điều chỉnh chủ trương đầu tư dự án xây dựng  trường Đại học Thành Tây (bao gồm cả quy mô và tiến độ thực hiện dự án). Đã giải phóng mặt bằng và được giao đất phần lớn dự án thuộc phường Yên nghĩa (11,8 ha), còn lại diệnt ích 0,8ha thuộc Dương Nội chưa thu hồi đất, giao đất. Văn bản số 4189/VP-ĐT ngày 14/5/2019 của UBND Thành phố.
QH chi tiết 1/500</t>
  </si>
  <si>
    <t>Tổ hợp TTTM và dịch vụ hỗn hợp Dương Nội, Hà Đông</t>
  </si>
  <si>
    <t>Công ty cổ phần Thương mại và du lịch Sơn Hà</t>
  </si>
  <si>
    <t>0,700</t>
  </si>
  <si>
    <t>Đấu giá khu đất Đồng Đanh, Đồng Cộc, Nhân Trạch, Phú Lương.</t>
  </si>
  <si>
    <t xml:space="preserve">UBND quận Hà Đông đã phê duyệt Báo cáo kinh tế kỹ thuật tại QĐ số 5557/QĐ-UBND ngày 03/7/2014
KH 99/KH-UBND ngày 27/4/2018 của UBND thành Phố về Kế hoạch đấu giá đất năm 2018 và giai đoạn 2018-2020 TB82/TB-UBND ngày 28/3/2018 của UBND quận kết luận hội nghị rà soát các thửa đất nhỏ lẻ, xen kẹt dự kiến đấu giá QSDDĐ năm 2018 và giai đoạn 2018-2020
( Nguồn gốc: là đất công do UBND phường quản lý)
VB số 730/UBND-QLĐT ngày 05/5/2015 chấp thuận quy hoạch tổng mặt bằng.
QĐ 4069/QĐ-UBND ngày 02/6/2014 của UBND quận Hà Đông Cho phép chuẩn bị đầu tư
 </t>
  </si>
  <si>
    <t>QĐ số 4957/QĐ-UBND ngày 28/4/2010 của UBND quận Hà Đông về việc phê duyệt dự án đầu tư xây dựng công trình; Quyết định 
 QĐ phê duyệt số 406 ngày  22/6/2009 phê duyệt chuẩn bị đầu tư của UBND quận Hà Đông.
Biên bản xá định mốc giới ngày 29/11/2012</t>
  </si>
  <si>
    <t>QĐ 5782/QĐ-UBND ngày 30/10/2015 của UBND thành phố hà Nội về phê duyệt điều chuyển các khu đất dịch vụ không sử dụng đến sang thực hiện dự án đấu giá quyền sử dụng đất và sử dụng nguồn thu để đầu tư xây dựng các khu đất dịch vụ còn thiếu trên địa bàn quận Hà Đông.
QĐ 5052/QĐ_UBND thành phố  ngày 16/9/2016 về việc điều chỉnh dự án;
QĐ số 126/QĐ-UBND ngày 08/1/2019 về việc XD hạ tầng kỹ thuật để đấu gia.</t>
  </si>
  <si>
    <t xml:space="preserve">
Quyết định số 6470/QĐ-UBND ngày 23/7/2016 của UBND quận Hà Đông về phê duyệt chủ trương đầu tư xây dựng dự án
QĐ 7300/QĐ-UBND ngày 18/9 /2017 về Đ/C nội dung của QĐ 6470
QĐ số 7985/QĐ-UBND quận Hà Đông ngày 31/10/2017 về việc phê duyệt dự án đầu tư công trình
BB định vị mốc giới ngày 16/4/2018</t>
  </si>
  <si>
    <t>Thông báo số 295/TB_ UBND ngày 05/10/2016 của UBND quận Hà Đông V/V thu hồi đất để thực hiện dự án nút giao thông giữa tuyến đường số 1 thuộc dự án xây dựng đường giao thông bao quanh khu tưởng niệm danh nhân Chu Văn An với tuyến đường 70
QĐ số 233/QĐ-UBND thành phố Hà Nội ngày 22/3/1013 về việc phê duyệt hồ sơ chỉ giới đường đỏ.</t>
  </si>
  <si>
    <t xml:space="preserve">
QĐ phê duyệt chủ trương đầu tư 2143/QQĐ ngày 14/5/2010
QĐ số 5105/QĐ-UBND Thành phố ngày 19/10/2010 về việc phê duyệt dự án đầu tư
   BB xác định mốc giới ngày 16/5/ 2011</t>
  </si>
  <si>
    <t xml:space="preserve">Văn bản số 2827/QHKT-P4 ngày 21/7/2014 của Sở Quy hoạch kiến trúc về việc chấp thuận quy hoạch TMB và phương án kiến trúc sơ bộ tổ hợp TTTM&amp;DVHH tại phường Dương Nội, quận Hà Đông.
Văn bản số 3872/UBND_KH&amp;ĐT ngày 08/08/2017 của UBND thành phố Hà nội về việc cho phép giãn tiến độ thực hiện dự án  TTTM&amp;DVHH tại phường Dương Nội, quận Hà Đông.
 Giấy chứng nhận đầu tư số 01121001740 ngày 07/10/2014 của UBND Thành phố;
Hiện tại dự án đang trình phương án thu hồi giải phóng mặt bằng phần diện tích còn lại chưa thu hồi để thực hiện dự án
</t>
  </si>
  <si>
    <t>Quyêt định số 1685/QĐ-BCA ngày 17/6/2009 của Bộ Công an; Văn bản số 507/UBND-QLĐT ngày 01/4/2015 của UBND quận Hà Đông</t>
  </si>
  <si>
    <t>Xây dựng đường nối từ đường 18.5m vào khu đất dịch vụ Đào Đất - Hàng Bè</t>
  </si>
  <si>
    <t xml:space="preserve">QĐ số 2471/QĐ-UBND ngày 10/5/2013 của UBND quận Hà Đông Phê duyệt Báo cáo kinh tế kỹ thuật.
Nghị quyết 16/2015/NQ-HĐND quận Hà Đông ngày 5/8/2016 về việc điều chỉnh, bổ sung kế hoạch đầu tư công (2016 - 20200 của Quận Hà Đông.
</t>
  </si>
  <si>
    <t>Quyết định số 8397/QĐ-UBND ngày 25/10/2014 của UBND quận Hà Đông về việc phê duyệt dự án đầu tư xây dựng công trình: Trường THCS Biên Giang (giai đoạn 2), phường Biên Giang, quận Hà Đông.
  QĐ số 7253/QĐ-UBND ngày 12/9/2014 về việc cho phép chuẩn bị đầu tư dự án
   QĐ số 4535/QĐ-UBND ngày 29/10/ 2018 phê duyệt báo cáo kinh tế kỹ thuật công trình</t>
  </si>
  <si>
    <r>
      <t xml:space="preserve">QĐ số 7980/QĐ-UBND ngày 11/10/2010 của UBND quận Hà Đông về phê duyệt dự án đầu tư và kế hoạch đấu thầu công trình.
QĐ số 8399/QĐ-UBND phê duyệt BCKTKT Hạ tầng kỹ thuật khu đất dịch vụ LK27, C13a, C13b, LK28, HT10, TTCN phường Dương Nội, quận Hà Đông (phần thu hồi bổ sung)
 </t>
    </r>
    <r>
      <rPr>
        <sz val="12"/>
        <color rgb="FFFF0000"/>
        <rFont val="Times New Roman"/>
        <family val="1"/>
      </rPr>
      <t>QĐ phê duyệt chủ trương đầu tư (QĐ 3071 ngày 11/10/2010);</t>
    </r>
  </si>
  <si>
    <t>Đường từ trường mầm non Huyền Kỳ vào trường tiểu học phú lãm và cải tạo đường giao thông, rãnh thoát nước các tổ dân phố 7 và 8 (phường Phú Lãm 0,10 ha; Phú Lương 0,12 ha)</t>
  </si>
  <si>
    <t>UBND phường Phú Lãm</t>
  </si>
  <si>
    <t>Phường Phú Lãm; phường Phú Lương</t>
  </si>
  <si>
    <t>Quyết định số 9850/QĐ-UBND ngày 27/10/2016 của UBND quận Hà Đông về việc phê duyệt"
QĐ 5935/QĐ-UBND ngày 28/9/2015 của UBND quận Hà Đông về phê duyệt chủ trương đầu tư các công trình thuộc lĩnh vực giao thông cấp thoát nước, trụ sở cơ quan hành chính, trường học, công nghiệp, lĩnh vực khác (đợt 1).</t>
  </si>
  <si>
    <t xml:space="preserve">Khu dân cư mới phường Vạn Phúc
</t>
  </si>
  <si>
    <t>Phường Vạn Phúc</t>
  </si>
  <si>
    <t xml:space="preserve">QĐ số 6239/QĐ-UBND  ngày 29/7/2014 Phê duyệt dự án đầu tư xây dựng hạ tầng kĩ thuật khu dân cư.
Quyết định số 5110/QĐ-UBND của UBND quận Hà Đông ngày 25/7/2008 về việc phê duyệt nhiệm vụ thiết kế và dự toán quy hoạch chi tiết tỷ lệ 1/500 khu dân cư phường Vạn Phúc.
VB 3954/UBND thành phố Hà Nội ngày 03/6/2010 về chủ trương đầu tư và cơ chế thực hiện dự án
QĐ 5429/ QĐ- UBND quận Hà Đông ngày 21/8/2013 về điều chỉnh quy hoạch chi tiết 1/500
</t>
  </si>
  <si>
    <t>Xây dựng hạ tầng kỹ thuật khu đất dịch vụ thôn Mậu Lương ( xứ đồng Ma Tre, Bồ Đa, Hàng Bè). Phần thu hồi bổ sung</t>
  </si>
  <si>
    <t>Quyết định số 3537/QĐ-UBND ngày 24/5/2017 của UBND quận Hà Đông về việc phê duyệt điều chỉnh dự án đầu tư xây dựng công trình: Xây dựng HTKT khu đất dịch vụ thôn Mậu Lương( xứ đồng Ma Tre, Bồ Đa, Hàng Bè) phường Kiến Hưng, quận Hà Đông.
(Thiếu QĐ phê duyệt chủ trương đầu tư; QĐ Phê duyệt tổng mặt bằng)</t>
  </si>
  <si>
    <t>Dự án Đầu tư xây dựng công trình cầu Ỷ La</t>
  </si>
  <si>
    <t>Ban QLDA ĐTXDCTGT 
TP Hà Nội</t>
  </si>
  <si>
    <t>QĐ số 5636/QĐ-UBND ngày 22/10/2018 của UBND Thành Phố Hà Nội phê duyệt dự án.
( Dự án của Thành Phố)</t>
  </si>
  <si>
    <t>Biểu 1B Nghị quyết 27/HĐND ngày 04/12/2019</t>
  </si>
  <si>
    <t>Hoàn thiện các tuyến đường xung quanh dự án xây dựng Bệnh viện và Trung tâm thương mại tại phường Dương Nội</t>
  </si>
  <si>
    <t>Văn bản số 3482/UBND-KH&amp;ĐT ngày 17/7'/2017 của UBND thành phố Hà Nội về việc chủ trương đầu tư Dự án Hoàn thiện các tuyến đường xung quanh dự án xây dựng Bệnh viện và Trung tâm thương mại tại phường Dương Nội, quận Hà Đông.
( Chưa tìm được quyết định chủ trương đầu tư )</t>
  </si>
  <si>
    <r>
      <t xml:space="preserve">QĐ số 7980/QĐ-UBND ngày 11/10/2010 của UBND quận Hà Đông về phê duyệt dự án đầu tư và kế hoạch đấu thầu công trình.
QĐ số 8399/QĐ-UBND phê duyệt BCKTKT Hạ tầng kỹ thuật khu đất dịch vụ LK27, C13a, C13b, LK28, HT10, TTCN phường Dương Nội, quận Hà Đông (phần thu hồi bổ sung)
</t>
    </r>
    <r>
      <rPr>
        <sz val="12"/>
        <color rgb="FF0070C0"/>
        <rFont val="Times New Roman"/>
        <family val="1"/>
      </rPr>
      <t xml:space="preserve"> QĐ phê duyệt chủ trương đầu tư (QĐ 3071 ngày 11/10/2010);</t>
    </r>
  </si>
  <si>
    <t>Cải tạo đường dây không 110KV Hà Đông - Sơn Tây
 ( Từ VT07 đến VT 5)</t>
  </si>
  <si>
    <t>QĐ 5935/QĐ-UBND ngày 28/9/2015 của UBND quận Hà Đông về phê duyệt chủ trương đầu tư các công trình thuộc lĩnh vực giao thông cấp thoát nước, trụ sở cơ quan hành chính, trường học, công nghiệp, lĩnh vực khác (đợt 1).
Quyêt định số 6441/QĐ-UBND ngày 13/10/2008  của UBND quận Hà Đông  về việc phê duyệt báo KTKT công trình</t>
  </si>
  <si>
    <t>QĐ 5935/QĐ-UBND ngày 28/9/2015 của UBND quận Hà Đông về phê duyệt chủ trương đầu tư các công trình thuộc lĩnh vực giao thông cấp thoát nước, trụ sở cơ quan hành chính, trường học, công nghiệp, lĩnh vực khác (đợt 1).
QĐ 1124/QĐ -UBND của UBND quận Hà Đông về việc phê duyệt báo KTKT và kế hoạch đấu thầu xây dựng công trình:</t>
  </si>
  <si>
    <t>Hội trường họp dân khu dịch vụ II Văn Phú</t>
  </si>
  <si>
    <t>Chấp thuận quy hoạch  Tổng mặt bằng số 2339/UBND-QLĐT V/V: chấp thuận QHTMB tỷ lệ 1/500 công trình: Hội trường họp dân khu dịch vụ II Văn Phú, phường Phú La, quận Hà Đông  ngày 06/9/2018 của UBND quận Hà Đông.
QĐ 6525/QĐ-UBND ngyà 26/7/2016 về chủ trương đầu tư</t>
  </si>
  <si>
    <t>Mở mới ngõ đi Nhánh 1 ngách 3 ngõ 13 TDP 15 ra ngõ đi chung</t>
  </si>
  <si>
    <t>UBND phường Phú Lương</t>
  </si>
  <si>
    <t>Mở rộng trường tiểu học Biên Giang</t>
  </si>
  <si>
    <t>Quyết định số 5935/QĐ-UBND ngày 28/9/2015 của UBND quận Hà Đông về việc phê duyệt chủ trương đầu tư các công trình thuộc lĩnh vực giao thông cấp thoát nước, trụ sở cơ quan hành chính, trường học…;  Văn bản chấp thuận TMB số 2136/UBND-QLĐT ngày 14/10/2016 của UBND quận Hà Đông.</t>
  </si>
  <si>
    <t>Trụ sở công an phường Yên Nghĩa</t>
  </si>
  <si>
    <t>Trụ sở công an Phú Lãm (Khu Ao Bà Cải Tổ 2)</t>
  </si>
  <si>
    <t>Phường Phú Lãm</t>
  </si>
  <si>
    <t>Văn bản số 1685/QĐ-BCA ngày 17/6/2009 của Bộ Công an về việc thành lập công an phường thuộc quận Hà Đông; quyết đinh số 774/QĐ-BCA-H41 ngày 13/02/2014 của Bộ công an; 
Văn bản số 507/UBND-QLĐT ngày 01/4/2015 của UBND quận Hà Đông</t>
  </si>
  <si>
    <t>Hội trường họp dân lô CC-02 trong khu đất dịch vụ LK10,Lk11
 phường Vạn Phúc</t>
  </si>
  <si>
    <t>UBND phường Vạn Phúc</t>
  </si>
  <si>
    <t>Xây dựng Quảng trường, cây xanh phường Vạn Phúc.
(CMĐ từ đất PNN khác)</t>
  </si>
  <si>
    <t>Quyết định số 3989/QĐ-UBND ngày 30/9/2019 của UBND quận Hà Đông phê duyệt chủ trương đầu tư
Văn bản số 2811/UBND-QLĐT ngày 23/10/2020 của UBND quận Hà Đông về chấp thuận quy hoạch tổng mặt bằng.
Đã được ghi vốn tại QĐ 5015/QĐ-UBND ngày 16/12/2019 của UBDN quận về giao chỉ tiêu KH KTXH, dự toán thu chi ngân sách năm 2020 quận Hà Đông</t>
  </si>
  <si>
    <t>Trường tiểu học Lê Lợi (Đã thu hồi đất xong)</t>
  </si>
  <si>
    <t>UBND phường Hà Cầu</t>
  </si>
  <si>
    <t>Văn bản 10830/UBND-TNMT ngày 13/12/2011 của UBND TP Hà Nội về chỉ đạo xử lý khắc phục sai phạm trong sử dụng đất tại một số dự án công trình trên địa bàn quận Hà Đông;
Văn bản ngày 23/4/2012 về việc chấp thuận địa điểm quy hoạch kiến trúc 01 khu đất tại phường Biên Giang và 04 khu đất tại phường Hà Cầu, quận Hà Đông;
Quyết định 1346/QĐ-HĐND ngày 30/10/2008 của UBND thành phố Hà Đông phê duyệt báo cáo kinh tế kĩ thuật.</t>
  </si>
  <si>
    <t>Đất cây xanh  công viên  
phường Hà Cầu</t>
  </si>
  <si>
    <t>phường Hà Cầu</t>
  </si>
  <si>
    <t xml:space="preserve">Văn bản số 2631/UBND-QLDT của UBND quận Hà Đông
 V/V xã hội hóa trồng cây xanh phát triển hạ tầng 
tại vị trí ô đất quy hoạch cây xanh thuộc Nghĩa trang 
nhân dân Hà Trì, phường Hà Cầu, quận Hà Đông, Hà Nội. </t>
  </si>
  <si>
    <t xml:space="preserve"> Mở rộng đường vào Nhà văn hóa Rạng Đông 
(năm 2020 cắm mốc thu hồi đất xong chờ làm thủ tục QĐ giao đất)</t>
  </si>
  <si>
    <t>UBND phường Biên Giang</t>
  </si>
  <si>
    <t>Văn bản 10830/QĐ-UBND ngày 19/10/2010 của UBND thành phố hà nội về việc chỉ đạo xử lý, khác phục sai phạm trong việc sử dụng đất đai tại một số dự án xây dựng công trình trên địa bàn quận.
QĐ 1412/QĐ-UBND ngày 29/2/2008 của UBND quận v/v giao nhiệm vụ cho UBND xã Biên Giang (nay là phường Biên Giang) là chủ đầu tư Dự án</t>
  </si>
  <si>
    <t>Đăng ký mới thực hiện năm 2021</t>
  </si>
  <si>
    <t>Văn bản chỉ đạo của UBND thành phố Hà Nội số 801/UBND-TCKH ngày 14/5/15 giao Phường Phú Lương thực hiện thu hồi đất, GPMB và lâp DA (tạo ngõ đi để giải quyết đơn của bà Lê Thị Loạn)
Thông báo số 14-TB/QU ngày 31/8/2015</t>
  </si>
  <si>
    <t>Quyết định số 5935/QĐ-UBND ngày 28/9/2015; Quyết định số 6065/QĐ-UBND ngày 20/7/2016 của UBND quận Hà Đông phê duyệt chủ trương đầu tư; thông báo số 1074-TB/QU ngày 22/6/2018 của BCH đảng bộ 
quận Hà Đông</t>
  </si>
  <si>
    <t>Giải phóng mặt bằng, hoàn thiện HTKT để đấu giá QSDĐ khu đất Lô N05 khu TTHC mới</t>
  </si>
  <si>
    <t>TB 82/TB-UBND ngày 28/3/2018 của UBND quận kết luận hội nghị rà soát các thửa đất nhỏ lẻ, xen kẹt dự kiến đấu giá QSDĐ năm 2018 và giai đoạn 2018-2020.
( Nguồn gốc: là đất công do UBND phường quản lý)</t>
  </si>
  <si>
    <t>Đấu giá 01 thửa đất A44 thuộc khu đấu giá LK19a,19b, X7, P phường Dương Nội</t>
  </si>
  <si>
    <t>VB 7062/QĐ-UBND ngày 23/12/2016 của UBND thành phố Hà Nội về phương án giá khởi điểm đấu giá QSD đất làm nhà ở tại khu TĐC phường Dương Nội.
KH 99/KH-UBND ngày 27/4/2018 của UBND thành Phố về Kế hoạch đấu giá đất năm 2018 và giai đoạn 2018-2020</t>
  </si>
  <si>
    <t>Xây dựng hạ tầng kỹ thuật khu đất đấu giá quyền sử dụng đất Phú Lương 2 ( thu hồi phần còn lại 7 hộ)</t>
  </si>
  <si>
    <t>QĐ 1056/QĐ-UBND ngày 20/6/2007 của UBND tỉnh Hà Tây về việc thu hồi 38.852,2m2 đất trên địa bàn xã Phú Lương, thành phố Hà Đông, Chuyển mục đích sử dụng thành đất ở, giao cho Ban QLDA đầu tư xây dựng thị xã Hà Đông thực hiện BT, GPMB, lập quy hoạch chi tiết.
QĐ số 5824 ngày19/4/        phê duyệt điều chỉnh dự án.</t>
  </si>
  <si>
    <t>Khu đấu giá Kho xi măng Bỉm Sơn, Cổ Bản, Đồng Mai</t>
  </si>
  <si>
    <t xml:space="preserve">KH 99/KH-UBND ngày 27/4/2018 của UBND thành Phố về Kế hoạch đấu giá đất năm 2018 và giai đoạn 2018-2020
</t>
  </si>
  <si>
    <t>Đấu giá đất khu đất thuộc xứ Đồng Bo. Đồng Chúc, Cửa Cầu, Đồng Men thôn Trinh Lương, phường Phú Lương. (Khu B) - Đã thu hồi xong đất lúa</t>
  </si>
  <si>
    <t>QĐ 5782/QĐ-UBND ngày 30/10/2015 của UBND thành phố hà Nội về phê duyệt điều chuyển các khu đất dịch vụ không sử dụng đến sang thực hiện dự án đấu giá quyền sử dụng đất và sử dụng nguồn thu để đầu tư xây dựng các khu đất dịch vụ còn thiếu trên địa bàn quận Hà Đông.</t>
  </si>
  <si>
    <t>Khu đấu giá QSDĐ khu xứ Đồng Sau Chùa( ký hiệu X8), khu tổ dân phố 11(ký hiệu X9), phường Yên Nghĩa</t>
  </si>
  <si>
    <t xml:space="preserve">Đấu giá khu đất xứ đồng Hạ Khâu, thôn Động Lãm (đã thu hồi xong phần đất lúa - đang làm thủ tục đấu giá) </t>
  </si>
  <si>
    <t xml:space="preserve">QĐ 5782/QĐ-UBND ngày 30/10/2015 của UBND thành phố hà Nội về phê duyệt điều chuyển các khu đất dịch vụ không sử dụng đến sang thực hiện dự án đấu giá quyền sử dụng đất và sử dụng nguồn thu để đầu tư xây dựng các khu đất dịch vụ còn thiếu trên địa bàn quận Hà Đông.
KH 99/KH-UBND ngày 27/4/2018 của UBND thành Phố về Kế hoạch đấu giá đất năm 2018 và giai đoạn 2018-2020
</t>
  </si>
  <si>
    <t>Khu đấu giá xứ đồng Sen - Đã thu hồi đất xong</t>
  </si>
  <si>
    <t>Đấu giá khu đất giãn dân Đa Sỹ và Mậu Lương, phường Kiến Hưng</t>
  </si>
  <si>
    <t>Kế Hoạch số 99/KH-UBND ngày 27/4/2018 của UBND thành phố Hà Nội về việc đấu giá đất năm 2018 và giai đoạn 2018- 2020</t>
  </si>
  <si>
    <t>Đấu giá đất khu Quang Lãm, Phú Lãm</t>
  </si>
  <si>
    <t>QĐ số 1332/QĐ-UBND ngày 27/7/2006 của UBND tỉnh Hà Tây (trước đây). Đã đấu giá còn 01 thửa.
KH 99/KH-UBND ngày 27/4/2018 của UBND thành Phố về Kế hoạch đấu giá đất năm 2018 và giai đoạn 2018-2020</t>
  </si>
  <si>
    <t>Đấu giá khu đất xứ đồng Ngõ Cổng, Kiến Hưng</t>
  </si>
  <si>
    <t>Khu đấu giá QSDĐ khu xứ Đồng Bút Mực( ký hiệu X5), khu Dược(ký hiệu X7), phường Dương Nội - Đã thu hồi đất xong</t>
  </si>
  <si>
    <t>Giải phóng mặt bằng, hoàn thiện HTKT để đấu giá QSDĐ khu đất xen kẹt (tập thể 18/4), phường Mộ Lao.</t>
  </si>
  <si>
    <t>Văn bản số 6731/UBND-TNMT 09/9/2014 của UBND thành phố đồng ý về việc sử dụng quỹ đất dịch vụ (đất ở) không giao hết và các thửa đất nhỏ lẻ, xen kẹt đã có sẵn hạ tầng trên địa bàn quận Hà Đông để phục vụ nhu cầu giao đất tái định cư hoặc để đấu giá. (Không phải xây dựng hạ tầng kỹ thuật).</t>
  </si>
  <si>
    <t>Đấu giá cho thuê đất Khu HTX-02 điểm tiểu thủ công nghiệp làng nghề dệt lụa Vạn Phúc</t>
  </si>
  <si>
    <t xml:space="preserve">Công văn số 4816/UBND-DT ngày 08/10/2018 V/V Thực hiện dự án xây dựng cửa hàng trưng bày, bán, giới thiệu sản phẩm làng nghề Vạn Phúc và trụ sở văn phòng làm việc tại khu đất quy hoạch làng nghề thuộc phường Vạn Phúc, quận Hà Đông;
</t>
  </si>
  <si>
    <t>V</t>
  </si>
  <si>
    <r>
      <t>Xây dựng tuyến đường từ QL21 (tuyến đường tránh QL32) đi xã Cam Thượng, huyện Ba Vì, thành phố Hà Nội</t>
    </r>
    <r>
      <rPr>
        <sz val="13"/>
        <color rgb="FFFF0000"/>
        <rFont val="Times New Roman"/>
        <family val="1"/>
      </rPr>
      <t>.</t>
    </r>
  </si>
  <si>
    <t>UBND quận Hà Đông đã phê duyệt Báo cáo kinh tế kỹ thuật tại QĐ số 5559/QĐ-UBND ngày 03/7/2014
KH 99/KH-UBND ngày 27/4/2018 của UBND thành Phố về Kế hoạch đấu giá đất năm 2018 và giai đoạn 2018-2020
QĐ4069/QĐ-UBND ngày 02/6/2014 của UBND quận cho phép chuẩn bị đầu tư dự án
QĐ số 732/UBND ngày 05/5/2015 V/V chấp thuậnquy hoạch tổng mặt bằng</t>
  </si>
  <si>
    <t>KH 99/KH-UBND ngày 27/4/2018 của UBND thành Phố về Kế hoạch đấu giá đất năm 2018 và giai đoạn 2018-
QĐ 1425/QĐ -UBND ngày 14/3/2013 của UBND quận Hà Đông cho phép chuẩn bị đầu tư.
 QĐ 7654/QĐ-UBND ngày 16/11/2012 QH chi tiết 1/500</t>
  </si>
  <si>
    <t>UBND quận Hà Đông đã phê duyệt Báo cáo kinh tế kỹ thuật tại QĐ số 5062/QĐ-UBND ngày 30/6/2014
 QĐ4069/QĐ-UBND ngày 02/6/2014 của UBND quận cho phép chuẩn bị đầu tư dự án.
QĐ 5580/QĐ-UBND ngày 08/10/2019 về việc thu hồi đất.</t>
  </si>
  <si>
    <t>Quyết định số 3683/QĐ-UBND ngày 04/9/2019 của UBNDquận Hà Đông về việc phê duyệt chủ trương đầu tư dự án cải tạo nâng cấp hệ thống đường, rãnh thoát nước còn lại của tổ 3,5,7,14 phường Yên nghĩa. Ngày 24/10/2019, UBND quận Hà Đông có Quyết định số 4252/QĐ-UBND phê duyệt báo cáo kinh tế kỹ thuật công trình cải tạo nâng cấp hệ thống đường rãnh thoát nước còn lại tổ 3, 5, 7, 14 phường Yên Nghĩa, quận Hà Đông; Chủ đầu tư: UBND phường Yên Nghĩa; Nguồn vốn đầu tư: Ngân sách quận Hà Đông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</si>
</sst>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74">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0.0"/>
    <numFmt numFmtId="167" formatCode="0.0000"/>
    <numFmt numFmtId="168" formatCode="#,##0.000"/>
    <numFmt numFmtId="169" formatCode="_(* #,##0_);_(* \(#,##0\);_(* &quot;-&quot;??_);_(@_)"/>
    <numFmt numFmtId="170" formatCode="0.000"/>
    <numFmt numFmtId="171" formatCode="#,##0.0000"/>
    <numFmt numFmtId="172" formatCode="_-* #,##0.00\ _€_-;\-* #,##0.00\ _€_-;_-* &quot;-&quot;??\ _€_-;_-@_-"/>
    <numFmt numFmtId="173" formatCode="_(* #,##0.00_);_(* \(#,##0.00\);_(* &quot;-&quot;&quot;?&quot;&quot;?&quot;_);_(@_)"/>
    <numFmt numFmtId="174" formatCode="_-* #,##0.00_-;\-* #,##0.00_-;_-* &quot;-&quot;??_-;_-@_-"/>
    <numFmt numFmtId="175" formatCode="0.00;[Red]0.00"/>
    <numFmt numFmtId="176" formatCode="0_);\(0\)"/>
    <numFmt numFmtId="177" formatCode="##.##%"/>
    <numFmt numFmtId="178" formatCode="&quot;\&quot;#,##0.00;[Red]&quot;\&quot;&quot;\&quot;&quot;\&quot;&quot;\&quot;&quot;\&quot;&quot;\&quot;\-#,##0.00"/>
    <numFmt numFmtId="179" formatCode="&quot;\&quot;#,##0;[Red]&quot;\&quot;&quot;\&quot;\-#,##0"/>
    <numFmt numFmtId="180" formatCode="_-* #,##0_-;\-* #,##0_-;_-* &quot;-&quot;_-;_-@_-"/>
    <numFmt numFmtId="181" formatCode="_ &quot;\&quot;* #,##0_ ;_ &quot;\&quot;* \-#,##0_ ;_ &quot;\&quot;* &quot;-&quot;_ ;_ @_ "/>
    <numFmt numFmtId="182" formatCode="0.000000000"/>
    <numFmt numFmtId="183" formatCode="_ &quot;\&quot;* #,##0.00_ ;_ &quot;\&quot;* \-#,##0.00_ ;_ &quot;\&quot;* &quot;-&quot;??_ ;_ @_ "/>
    <numFmt numFmtId="184" formatCode="0.000%"/>
    <numFmt numFmtId="185" formatCode="_ * #,##0_ ;_ * \-#,##0_ ;_ * &quot;-&quot;_ ;_ @_ "/>
    <numFmt numFmtId="186" formatCode="_ * #,##0.00_ ;_ * \-#,##0.00_ ;_ * &quot;-&quot;??_ ;_ @_ "/>
    <numFmt numFmtId="187" formatCode="\$#,##0_);\(\$#,##0\)"/>
    <numFmt numFmtId="188" formatCode="##,###.##"/>
    <numFmt numFmtId="189" formatCode="#0.##"/>
    <numFmt numFmtId="190" formatCode="_-* #,##0.00\ _$_-;\-* #,##0.00\ _$_-;_-* &quot;-&quot;??\ _$_-;_-@_-"/>
    <numFmt numFmtId="191" formatCode="#,##0;\(#,##0\)"/>
    <numFmt numFmtId="192" formatCode="##,##0%"/>
    <numFmt numFmtId="193" formatCode="#,###%"/>
    <numFmt numFmtId="194" formatCode="##.##"/>
    <numFmt numFmtId="195" formatCode="###,###"/>
    <numFmt numFmtId="196" formatCode="###.###"/>
    <numFmt numFmtId="197" formatCode="##,###.####"/>
    <numFmt numFmtId="198" formatCode="&quot;$&quot;#,##0\ ;\(&quot;$&quot;#,##0\)"/>
    <numFmt numFmtId="199" formatCode="\t0.00%"/>
    <numFmt numFmtId="200" formatCode="##,##0.##"/>
    <numFmt numFmtId="201" formatCode="_-* #,##0\ _D_M_-;\-* #,##0\ _D_M_-;_-* &quot;-&quot;\ _D_M_-;_-@_-"/>
    <numFmt numFmtId="202" formatCode="_-* #,##0.00\ _D_M_-;\-* #,##0.00\ _D_M_-;_-* &quot;-&quot;??\ _D_M_-;_-@_-"/>
    <numFmt numFmtId="203" formatCode="\t#\ ??/??"/>
    <numFmt numFmtId="204" formatCode="_([$€-2]* #,##0.00_);_([$€-2]* \(#,##0.00\);_([$€-2]* &quot;-&quot;??_)"/>
    <numFmt numFmtId="205" formatCode="#,##0\ &quot;$&quot;_);[Red]\(#,##0\ &quot;$&quot;\)"/>
    <numFmt numFmtId="206" formatCode="&quot;$&quot;###,0&quot;.&quot;00_);[Red]\(&quot;$&quot;###,0&quot;.&quot;00\)"/>
    <numFmt numFmtId="207" formatCode="m/d"/>
    <numFmt numFmtId="208" formatCode="&quot;ß&quot;#,##0;\-&quot;&quot;&quot;ß&quot;&quot;&quot;#,##0"/>
    <numFmt numFmtId="209" formatCode="###\ ###\ ###\ ###\ ###"/>
    <numFmt numFmtId="210" formatCode="&quot;£&quot;#,##0;[Red]\-&quot;£&quot;#,##0"/>
    <numFmt numFmtId="211" formatCode="#,##0.00\ &quot;F&quot;;[Red]\-#,##0.00\ &quot;F&quot;"/>
    <numFmt numFmtId="212" formatCode="0.00000000000E+00;\?"/>
    <numFmt numFmtId="213" formatCode="_ * #,##0.00_)\ _$_ ;_ * \(#,##0.00\)\ _$_ ;_ * &quot;-&quot;??_)\ _$_ ;_ @_ "/>
    <numFmt numFmtId="214" formatCode="_-* #,##0.00\ _F_-;\-* #,##0.00\ _F_-;_-* &quot;-&quot;??\ _F_-;_-@_-"/>
    <numFmt numFmtId="215" formatCode="&quot;£&quot;#,##0;\-&quot;£&quot;#,##0"/>
    <numFmt numFmtId="216" formatCode="_-* #,##0\ &quot;DM&quot;_-;\-* #,##0\ &quot;DM&quot;_-;_-* &quot;-&quot;\ &quot;DM&quot;_-;_-@_-"/>
    <numFmt numFmtId="217" formatCode="_-* #,##0.00\ &quot;DM&quot;_-;\-* #,##0.00\ &quot;DM&quot;_-;_-* &quot;-&quot;??\ &quot;DM&quot;_-;_-@_-"/>
    <numFmt numFmtId="218" formatCode="&quot;￥&quot;#,##0;&quot;￥&quot;\-#,##0"/>
    <numFmt numFmtId="219" formatCode="00.000"/>
    <numFmt numFmtId="220" formatCode="_-&quot;$&quot;* #,##0_-;\-&quot;$&quot;* #,##0_-;_-&quot;$&quot;* &quot;-&quot;_-;_-@_-"/>
    <numFmt numFmtId="221" formatCode="_-&quot;$&quot;* #,##0.00_-;\-&quot;$&quot;* #,##0.00_-;_-&quot;$&quot;* &quot;-&quot;??_-;_-@_-"/>
    <numFmt numFmtId="222" formatCode="_(* #,##0.0000_);_(* \(#,##0.0000\);_(* &quot;-&quot;??_);_(@_)"/>
    <numFmt numFmtId="223" formatCode="0.0000;[Red]0.0000"/>
    <numFmt numFmtId="224" formatCode="#,##0.00000"/>
    <numFmt numFmtId="225" formatCode="[&lt;=9999999][$-1000000]###\-####;[$-1000000]\(#\)\ ###\-####"/>
    <numFmt numFmtId="226" formatCode="#,###"/>
    <numFmt numFmtId="227" formatCode="0.000;[Red]0.000"/>
    <numFmt numFmtId="228" formatCode="#,##0.0"/>
    <numFmt numFmtId="229" formatCode="_-* #,##0.0_-;\-* #,##0.0_-;_-* &quot;-&quot;??_-;_-@_-"/>
    <numFmt numFmtId="230" formatCode="_-* #,##0.0\ _₫_-;\-* #,##0.0\ _₫_-;_-* &quot;-&quot;??\ _₫_-;_-@_-"/>
    <numFmt numFmtId="231" formatCode="_(* #,##0.0000_);_(* \(#,##0.0000\);_(* &quot;-&quot;????_);_(@_)"/>
    <numFmt numFmtId="232" formatCode="0.00000"/>
  </numFmts>
  <fonts count="193">
    <font>
      <sz val="11"/>
      <color theme="1"/>
      <name val="Calibri"/>
      <family val="2"/>
      <scheme val="minor"/>
    </font>
    <font>
      <sz val="11"/>
      <color theme="1"/>
      <name val="Calibri"/>
      <family val="2"/>
      <scheme val="minor"/>
    </font>
    <font>
      <sz val="12"/>
      <color indexed="8"/>
      <name val="Times New Roman"/>
      <family val="1"/>
    </font>
    <font>
      <b/>
      <sz val="14"/>
      <color indexed="8"/>
      <name val="Times New Roman"/>
      <family val="1"/>
    </font>
    <font>
      <b/>
      <sz val="12"/>
      <color indexed="8"/>
      <name val="Times New Roman"/>
      <family val="1"/>
    </font>
    <font>
      <b/>
      <sz val="12"/>
      <name val="Times New Roman"/>
      <family val="1"/>
    </font>
    <font>
      <sz val="12"/>
      <name val="Times New Roman"/>
      <family val="1"/>
      <charset val="163"/>
    </font>
    <font>
      <sz val="10"/>
      <name val="Times New Roman"/>
      <family val="1"/>
    </font>
    <font>
      <sz val="11"/>
      <color indexed="8"/>
      <name val="Calibri"/>
      <family val="2"/>
    </font>
    <font>
      <sz val="12"/>
      <name val="Times New Roman"/>
      <family val="1"/>
    </font>
    <font>
      <sz val="10"/>
      <name val="Arial"/>
      <family val="2"/>
    </font>
    <font>
      <sz val="10"/>
      <name val="Times New Roman"/>
      <family val="1"/>
      <charset val="163"/>
    </font>
    <font>
      <sz val="11"/>
      <name val="Times New Roman"/>
      <family val="1"/>
    </font>
    <font>
      <sz val="12"/>
      <name val=".VnTime"/>
      <family val="2"/>
    </font>
    <font>
      <sz val="11"/>
      <color theme="1"/>
      <name val="Calibri"/>
      <family val="2"/>
    </font>
    <font>
      <sz val="12"/>
      <color theme="1"/>
      <name val="Times New Roman"/>
      <family val="1"/>
    </font>
    <font>
      <b/>
      <sz val="12"/>
      <color theme="1"/>
      <name val="Times New Roman"/>
      <family val="1"/>
    </font>
    <font>
      <sz val="11"/>
      <color indexed="8"/>
      <name val="Calibri"/>
      <family val="2"/>
      <charset val="163"/>
    </font>
    <font>
      <sz val="10"/>
      <name val="Arial"/>
      <family val="2"/>
      <charset val="163"/>
    </font>
    <font>
      <sz val="14"/>
      <color theme="1"/>
      <name val="Times New Roman"/>
      <family val="2"/>
    </font>
    <font>
      <sz val="11"/>
      <color theme="1"/>
      <name val="Calibri"/>
      <family val="2"/>
      <charset val="163"/>
      <scheme val="minor"/>
    </font>
    <font>
      <sz val="12"/>
      <color rgb="FFFF0000"/>
      <name val="Times New Roman"/>
      <family val="1"/>
    </font>
    <font>
      <sz val="14"/>
      <name val=".VnTime"/>
      <family val="2"/>
    </font>
    <font>
      <b/>
      <i/>
      <sz val="12"/>
      <name val="Times New Roman"/>
      <family val="1"/>
    </font>
    <font>
      <sz val="12"/>
      <color indexed="8"/>
      <name val=".VnTime"/>
      <family val="2"/>
    </font>
    <font>
      <sz val="12"/>
      <name val=".VnArial"/>
      <family val="2"/>
    </font>
    <font>
      <sz val="11"/>
      <color theme="1"/>
      <name val="Arial"/>
      <family val="2"/>
    </font>
    <font>
      <b/>
      <sz val="9"/>
      <color indexed="81"/>
      <name val="Tahoma"/>
      <family val="2"/>
    </font>
    <font>
      <sz val="9"/>
      <color indexed="81"/>
      <name val="Tahoma"/>
      <family val="2"/>
    </font>
    <font>
      <u/>
      <sz val="10"/>
      <color indexed="12"/>
      <name val="Arial"/>
      <family val="2"/>
    </font>
    <font>
      <b/>
      <sz val="11"/>
      <color theme="1"/>
      <name val="Calibri"/>
      <family val="2"/>
      <scheme val="minor"/>
    </font>
    <font>
      <b/>
      <sz val="11"/>
      <color theme="1"/>
      <name val="Times New Roman"/>
      <family val="1"/>
    </font>
    <font>
      <b/>
      <sz val="11"/>
      <color indexed="8"/>
      <name val="Times New Roman"/>
      <family val="1"/>
    </font>
    <font>
      <sz val="11"/>
      <color theme="0"/>
      <name val="Calibri"/>
      <family val="2"/>
      <scheme val="minor"/>
    </font>
    <font>
      <sz val="12"/>
      <color indexed="10"/>
      <name val="Times New Roman"/>
      <family val="1"/>
    </font>
    <font>
      <sz val="12"/>
      <color theme="1"/>
      <name val="Calibri"/>
      <family val="2"/>
      <scheme val="minor"/>
    </font>
    <font>
      <i/>
      <sz val="11"/>
      <color theme="1"/>
      <name val="Times New Roman"/>
      <family val="1"/>
    </font>
    <font>
      <i/>
      <sz val="11"/>
      <color theme="1"/>
      <name val="Calibri"/>
      <family val="2"/>
      <scheme val="minor"/>
    </font>
    <font>
      <i/>
      <sz val="12"/>
      <name val="Times New Roman"/>
      <family val="1"/>
    </font>
    <font>
      <sz val="10"/>
      <name val=".VnArial Narrow"/>
      <family val="2"/>
    </font>
    <font>
      <sz val="10"/>
      <name val=".VnTime"/>
      <family val="2"/>
    </font>
    <font>
      <sz val="12"/>
      <name val="Calibri"/>
      <family val="2"/>
      <scheme val="minor"/>
    </font>
    <font>
      <sz val="12"/>
      <name val="Arial"/>
      <family val="2"/>
    </font>
    <font>
      <sz val="12"/>
      <name val="Calibri"/>
      <family val="2"/>
    </font>
    <font>
      <sz val="13"/>
      <name val="Times New Roman"/>
      <family val="1"/>
    </font>
    <font>
      <sz val="12"/>
      <color rgb="FF000000"/>
      <name val="Times New Roman"/>
      <family val="1"/>
    </font>
    <font>
      <sz val="11"/>
      <color indexed="8"/>
      <name val="Arial"/>
      <family val="2"/>
      <charset val="163"/>
    </font>
    <font>
      <sz val="14"/>
      <color indexed="8"/>
      <name val="Times New Roman"/>
      <family val="2"/>
    </font>
    <font>
      <sz val="10"/>
      <name val="Helv"/>
      <family val="2"/>
    </font>
    <font>
      <b/>
      <sz val="10"/>
      <name val="SVNtimes new roman"/>
    </font>
    <font>
      <sz val="12"/>
      <name val="????"/>
      <family val="1"/>
      <charset val="136"/>
    </font>
    <font>
      <b/>
      <u/>
      <sz val="14"/>
      <color indexed="8"/>
      <name val=".VnBook-AntiquaH"/>
      <family val="2"/>
    </font>
    <font>
      <sz val="12"/>
      <name val="¹ÙÅÁÃ¼"/>
      <charset val="129"/>
    </font>
    <font>
      <i/>
      <sz val="12"/>
      <color indexed="8"/>
      <name val=".VnBook-AntiquaH"/>
      <family val="2"/>
    </font>
    <font>
      <sz val="12"/>
      <color indexed="8"/>
      <name val="Arial"/>
      <family val="2"/>
    </font>
    <font>
      <sz val="12"/>
      <color indexed="8"/>
      <name val="Times New Roman"/>
      <family val="2"/>
    </font>
    <font>
      <b/>
      <sz val="12"/>
      <color indexed="8"/>
      <name val=".VnBook-Antiqua"/>
      <family val="2"/>
    </font>
    <font>
      <i/>
      <sz val="12"/>
      <color indexed="8"/>
      <name val=".VnBook-Antiqua"/>
      <family val="2"/>
    </font>
    <font>
      <sz val="12"/>
      <color indexed="9"/>
      <name val="Arial"/>
      <family val="2"/>
    </font>
    <font>
      <sz val="12"/>
      <color indexed="9"/>
      <name val="Times New Roman"/>
      <family val="2"/>
    </font>
    <font>
      <sz val="11"/>
      <color indexed="9"/>
      <name val="Calibri"/>
      <family val="2"/>
    </font>
    <font>
      <sz val="11"/>
      <name val="VNtimes new roman"/>
      <family val="2"/>
    </font>
    <font>
      <sz val="12"/>
      <name val="±¼¸²Ã¼"/>
      <family val="3"/>
      <charset val="129"/>
    </font>
    <font>
      <sz val="12"/>
      <color indexed="20"/>
      <name val="Arial"/>
      <family val="2"/>
    </font>
    <font>
      <sz val="12"/>
      <color indexed="20"/>
      <name val="Times New Roman"/>
      <family val="2"/>
    </font>
    <font>
      <sz val="12"/>
      <name val="¹UAAA¼"/>
    </font>
    <font>
      <sz val="11"/>
      <name val="µ¸¿ò"/>
      <charset val="129"/>
    </font>
    <font>
      <sz val="12"/>
      <name val="µ¸¿òÃ¼"/>
      <family val="3"/>
      <charset val="129"/>
    </font>
    <font>
      <b/>
      <sz val="12"/>
      <color indexed="52"/>
      <name val="Arial"/>
      <family val="2"/>
    </font>
    <font>
      <b/>
      <sz val="12"/>
      <color indexed="52"/>
      <name val="Times New Roman"/>
      <family val="2"/>
    </font>
    <font>
      <b/>
      <sz val="10"/>
      <name val="Helv"/>
    </font>
    <font>
      <b/>
      <sz val="8"/>
      <color indexed="12"/>
      <name val="Arial"/>
      <family val="2"/>
    </font>
    <font>
      <sz val="8"/>
      <color indexed="8"/>
      <name val="Arial"/>
      <family val="2"/>
    </font>
    <font>
      <sz val="8"/>
      <name val="SVNtimes new roman"/>
    </font>
    <font>
      <b/>
      <sz val="12"/>
      <color indexed="9"/>
      <name val="Arial"/>
      <family val="2"/>
    </font>
    <font>
      <b/>
      <sz val="12"/>
      <color indexed="9"/>
      <name val="Times New Roman"/>
      <family val="2"/>
    </font>
    <font>
      <sz val="11"/>
      <name val="VNbook-Antiqua"/>
    </font>
    <font>
      <sz val="10"/>
      <name val="VNI-Aptima"/>
    </font>
    <font>
      <b/>
      <sz val="10"/>
      <name val="Arial"/>
      <family val="2"/>
    </font>
    <font>
      <sz val="11"/>
      <color indexed="8"/>
      <name val="Arial"/>
      <family val="2"/>
    </font>
    <font>
      <sz val="11"/>
      <name val="VNcentury Gothic"/>
    </font>
    <font>
      <b/>
      <sz val="15"/>
      <name val="VNcentury Gothic"/>
    </font>
    <font>
      <sz val="12"/>
      <name val="SVNtimes new roman"/>
    </font>
    <font>
      <sz val="10"/>
      <name val="SVNtimes new roman"/>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i/>
      <sz val="12"/>
      <color indexed="23"/>
      <name val="Arial"/>
      <family val="2"/>
    </font>
    <font>
      <i/>
      <sz val="12"/>
      <color indexed="23"/>
      <name val="Times New Roman"/>
      <family val="2"/>
    </font>
    <font>
      <sz val="12"/>
      <color indexed="17"/>
      <name val="Arial"/>
      <family val="2"/>
    </font>
    <font>
      <sz val="12"/>
      <color indexed="17"/>
      <name val="Times New Roman"/>
      <family val="2"/>
    </font>
    <font>
      <sz val="8"/>
      <name val="Arial"/>
      <family val="2"/>
    </font>
    <font>
      <b/>
      <sz val="12"/>
      <name val="Helv"/>
    </font>
    <font>
      <b/>
      <sz val="12"/>
      <name val="Arial"/>
      <family val="2"/>
    </font>
    <font>
      <b/>
      <sz val="18"/>
      <name val="Arial"/>
      <family val="2"/>
    </font>
    <font>
      <b/>
      <sz val="15"/>
      <color indexed="56"/>
      <name val="Times New Roman"/>
      <family val="2"/>
    </font>
    <font>
      <b/>
      <sz val="13"/>
      <color indexed="56"/>
      <name val="Times New Roman"/>
      <family val="2"/>
    </font>
    <font>
      <b/>
      <sz val="11"/>
      <color indexed="56"/>
      <name val="Arial"/>
      <family val="2"/>
    </font>
    <font>
      <b/>
      <sz val="11"/>
      <color indexed="56"/>
      <name val="Times New Roman"/>
      <family val="2"/>
    </font>
    <font>
      <u/>
      <sz val="11"/>
      <color theme="10"/>
      <name val="Calibri"/>
      <family val="2"/>
    </font>
    <font>
      <sz val="12"/>
      <color indexed="62"/>
      <name val="Arial"/>
      <family val="2"/>
    </font>
    <font>
      <sz val="12"/>
      <color indexed="62"/>
      <name val="Times New Roman"/>
      <family val="2"/>
    </font>
    <font>
      <b/>
      <sz val="11"/>
      <color indexed="9"/>
      <name val="Calibri"/>
      <family val="2"/>
    </font>
    <font>
      <sz val="10"/>
      <name val="MS Sans Serif"/>
      <family val="2"/>
    </font>
    <font>
      <sz val="12"/>
      <color indexed="52"/>
      <name val="Arial"/>
      <family val="2"/>
    </font>
    <font>
      <sz val="12"/>
      <color indexed="52"/>
      <name val="Times New Roman"/>
      <family val="2"/>
    </font>
    <font>
      <b/>
      <sz val="11"/>
      <name val="Helv"/>
    </font>
    <font>
      <sz val="12"/>
      <color indexed="60"/>
      <name val="Arial"/>
      <family val="2"/>
    </font>
    <font>
      <sz val="12"/>
      <color indexed="60"/>
      <name val="Times New Roman"/>
      <family val="2"/>
    </font>
    <font>
      <sz val="7"/>
      <name val="Small Fonts"/>
      <family val="2"/>
    </font>
    <font>
      <sz val="11"/>
      <color indexed="8"/>
      <name val="Calibri"/>
      <family val="2"/>
      <charset val="1"/>
    </font>
    <font>
      <sz val="11"/>
      <color indexed="52"/>
      <name val="Calibri"/>
      <family val="2"/>
    </font>
    <font>
      <sz val="13"/>
      <name val=".VnTime"/>
      <family val="2"/>
    </font>
    <font>
      <b/>
      <sz val="12"/>
      <color indexed="63"/>
      <name val="Arial"/>
      <family val="2"/>
    </font>
    <font>
      <b/>
      <sz val="12"/>
      <color indexed="63"/>
      <name val="Times New Roman"/>
      <family val="2"/>
    </font>
    <font>
      <u/>
      <sz val="12"/>
      <color indexed="12"/>
      <name val=".VnTime"/>
      <family val="2"/>
    </font>
    <font>
      <u/>
      <sz val="10"/>
      <color indexed="12"/>
      <name val="MS Sans Serif"/>
      <family val="2"/>
    </font>
    <font>
      <sz val="11"/>
      <color indexed="32"/>
      <name val="VNI-Times"/>
    </font>
    <font>
      <sz val="10"/>
      <name val=".VnArial"/>
      <family val="2"/>
    </font>
    <font>
      <b/>
      <sz val="18"/>
      <color indexed="56"/>
      <name val="Cambria"/>
      <family val="1"/>
    </font>
    <font>
      <b/>
      <sz val="11"/>
      <color indexed="52"/>
      <name val="Calibri"/>
      <family val="2"/>
    </font>
    <font>
      <b/>
      <sz val="18"/>
      <color indexed="56"/>
      <name val="Cambria"/>
      <family val="2"/>
    </font>
    <font>
      <b/>
      <sz val="11"/>
      <color indexed="8"/>
      <name val="Calibri"/>
      <family val="2"/>
    </font>
    <font>
      <sz val="11"/>
      <color indexed="17"/>
      <name val="Calibri"/>
      <family val="2"/>
    </font>
    <font>
      <b/>
      <sz val="12"/>
      <color indexed="8"/>
      <name val="Times New Roman"/>
      <family val="2"/>
    </font>
    <font>
      <sz val="11"/>
      <color indexed="60"/>
      <name val="Calibri"/>
      <family val="2"/>
    </font>
    <font>
      <sz val="11"/>
      <color indexed="10"/>
      <name val="Calibri"/>
      <family val="2"/>
    </font>
    <font>
      <i/>
      <sz val="11"/>
      <color indexed="23"/>
      <name val="Calibri"/>
      <family val="2"/>
    </font>
    <font>
      <b/>
      <sz val="12"/>
      <name val=".VnTime"/>
      <family val="2"/>
    </font>
    <font>
      <b/>
      <sz val="10"/>
      <name val="VN Helvetica"/>
    </font>
    <font>
      <sz val="9"/>
      <name val=".VnTime"/>
      <family val="2"/>
    </font>
    <font>
      <sz val="12"/>
      <color indexed="10"/>
      <name val="Arial"/>
      <family val="2"/>
    </font>
    <font>
      <sz val="12"/>
      <color indexed="10"/>
      <name val="Times New Roman"/>
      <family val="2"/>
    </font>
    <font>
      <sz val="11"/>
      <color indexed="20"/>
      <name val="Calibri"/>
      <family val="2"/>
    </font>
    <font>
      <sz val="14"/>
      <name val=".VnArial"/>
      <family val="2"/>
    </font>
    <font>
      <sz val="12"/>
      <name val="뼻뮝"/>
    </font>
    <font>
      <sz val="12"/>
      <name val="바탕체"/>
      <family val="1"/>
      <charset val="129"/>
    </font>
    <font>
      <sz val="10"/>
      <name val="굴림체"/>
    </font>
    <font>
      <b/>
      <sz val="11"/>
      <name val="Times New Roman"/>
      <family val="1"/>
    </font>
    <font>
      <sz val="11"/>
      <color theme="1"/>
      <name val="Times New Roman"/>
      <family val="1"/>
    </font>
    <font>
      <i/>
      <sz val="11"/>
      <name val="Times New Roman"/>
      <family val="1"/>
    </font>
    <font>
      <sz val="11"/>
      <color rgb="FFFF0000"/>
      <name val="Times New Roman"/>
      <family val="1"/>
    </font>
    <font>
      <b/>
      <i/>
      <sz val="11"/>
      <name val="Times New Roman"/>
      <family val="1"/>
    </font>
    <font>
      <i/>
      <sz val="13"/>
      <name val="Times New Roman"/>
      <family val="1"/>
    </font>
    <font>
      <sz val="12"/>
      <color rgb="FF7030A0"/>
      <name val="Times New Roman"/>
      <family val="1"/>
    </font>
    <font>
      <b/>
      <sz val="12"/>
      <color rgb="FF7030A0"/>
      <name val="Times New Roman"/>
      <family val="1"/>
    </font>
    <font>
      <sz val="12"/>
      <color rgb="FF7030A0"/>
      <name val="Calibri"/>
      <family val="2"/>
    </font>
    <font>
      <b/>
      <sz val="12"/>
      <color rgb="FF7030A0"/>
      <name val="Calibri"/>
      <family val="2"/>
      <scheme val="minor"/>
    </font>
    <font>
      <i/>
      <sz val="14"/>
      <name val="Times New Roman"/>
      <family val="1"/>
    </font>
    <font>
      <b/>
      <sz val="14"/>
      <name val="Times New Roman"/>
      <family val="1"/>
    </font>
    <font>
      <sz val="12"/>
      <color rgb="FF0070C0"/>
      <name val="Times New Roman"/>
      <family val="1"/>
    </font>
    <font>
      <b/>
      <sz val="9"/>
      <color indexed="81"/>
      <name val="Segoe UI"/>
      <family val="2"/>
    </font>
    <font>
      <sz val="9"/>
      <color indexed="81"/>
      <name val="Segoe UI"/>
      <family val="2"/>
    </font>
    <font>
      <sz val="11"/>
      <color indexed="10"/>
      <name val="Times New Roman"/>
      <family val="1"/>
    </font>
    <font>
      <sz val="14"/>
      <color theme="1"/>
      <name val="Times New Roman"/>
      <family val="1"/>
    </font>
    <font>
      <sz val="8"/>
      <name val="Times New Roman"/>
      <family val="1"/>
    </font>
    <font>
      <sz val="13"/>
      <color theme="1"/>
      <name val="Times New Roman"/>
      <family val="1"/>
    </font>
    <font>
      <sz val="13"/>
      <color rgb="FFFF0000"/>
      <name val="Times New Roman"/>
      <family val="1"/>
    </font>
    <font>
      <sz val="13"/>
      <color rgb="FF000000"/>
      <name val="Times New Roman"/>
      <family val="1"/>
    </font>
    <font>
      <sz val="12"/>
      <name val="Times New Roman"/>
      <family val="2"/>
    </font>
    <font>
      <sz val="13"/>
      <name val="Times New Roman"/>
      <family val="1"/>
      <charset val="163"/>
    </font>
    <font>
      <b/>
      <sz val="10"/>
      <name val="Times New Roman"/>
      <family val="1"/>
    </font>
    <font>
      <b/>
      <sz val="10"/>
      <name val="Times New Roman"/>
      <family val="1"/>
      <charset val="163"/>
    </font>
    <font>
      <sz val="11"/>
      <color indexed="8"/>
      <name val="Times New Roman"/>
      <family val="1"/>
    </font>
    <font>
      <sz val="10"/>
      <name val="Times"/>
      <family val="1"/>
    </font>
    <font>
      <sz val="10"/>
      <color rgb="FFFF0000"/>
      <name val="Times"/>
      <family val="1"/>
    </font>
    <font>
      <sz val="10"/>
      <color rgb="FF0000FF"/>
      <name val="Times"/>
      <family val="1"/>
    </font>
    <font>
      <sz val="10"/>
      <color theme="1"/>
      <name val="Times"/>
      <family val="1"/>
    </font>
    <font>
      <sz val="11"/>
      <name val="Times"/>
      <family val="1"/>
    </font>
    <font>
      <sz val="9"/>
      <name val="Times New Roman"/>
      <family val="1"/>
    </font>
    <font>
      <sz val="9"/>
      <color theme="1"/>
      <name val="Times New Roman"/>
      <family val="1"/>
    </font>
    <font>
      <sz val="10"/>
      <color rgb="FFFF0000"/>
      <name val="Times New Roman"/>
      <family val="1"/>
    </font>
    <font>
      <sz val="9"/>
      <color rgb="FF000000"/>
      <name val="Times New Roman"/>
      <family val="1"/>
    </font>
    <font>
      <b/>
      <sz val="9"/>
      <color rgb="FF000000"/>
      <name val="Times New Roman"/>
      <family val="1"/>
    </font>
    <font>
      <sz val="11.5"/>
      <color rgb="FFFF0000"/>
      <name val="Cambria"/>
      <family val="1"/>
      <charset val="163"/>
      <scheme val="major"/>
    </font>
    <font>
      <sz val="11.5"/>
      <name val="Cambria"/>
      <family val="1"/>
      <charset val="163"/>
      <scheme val="major"/>
    </font>
    <font>
      <sz val="10"/>
      <color rgb="FF0070C0"/>
      <name val="Times New Roman"/>
      <family val="1"/>
    </font>
    <font>
      <b/>
      <i/>
      <sz val="10"/>
      <color rgb="FF0070C0"/>
      <name val="Times New Roman"/>
      <family val="1"/>
    </font>
    <font>
      <sz val="10"/>
      <color theme="1"/>
      <name val="Times New Roman"/>
      <family val="1"/>
    </font>
    <font>
      <b/>
      <sz val="12"/>
      <color rgb="FFFF0000"/>
      <name val="Times New Roman"/>
      <family val="1"/>
    </font>
    <font>
      <b/>
      <i/>
      <sz val="10"/>
      <name val="Times New Roman"/>
      <family val="1"/>
    </font>
    <font>
      <sz val="12"/>
      <color rgb="FFFF0000"/>
      <name val="Times New Roman"/>
      <family val="1"/>
      <charset val="163"/>
    </font>
    <font>
      <sz val="12"/>
      <color rgb="FFFF0000"/>
      <name val="Cambria"/>
      <family val="1"/>
      <scheme val="major"/>
    </font>
    <font>
      <sz val="10"/>
      <color rgb="FFFF0000"/>
      <name val="Times New Roman"/>
      <family val="1"/>
      <charset val="163"/>
    </font>
    <font>
      <sz val="8"/>
      <color rgb="FFFF0000"/>
      <name val="Times New Roman"/>
      <family val="1"/>
      <charset val="163"/>
    </font>
    <font>
      <sz val="12"/>
      <color rgb="FFFF0000"/>
      <name val="Calibri"/>
      <family val="2"/>
    </font>
    <font>
      <sz val="11"/>
      <color rgb="FFFF0000"/>
      <name val="Times"/>
      <family val="1"/>
    </font>
    <font>
      <sz val="16"/>
      <color rgb="FFFF0000"/>
      <name val="Times New Roman"/>
      <family val="1"/>
    </font>
    <font>
      <sz val="9"/>
      <color rgb="FFFF0000"/>
      <name val="Times New Roman"/>
      <family val="1"/>
    </font>
    <font>
      <b/>
      <i/>
      <sz val="12"/>
      <color rgb="FFFF0000"/>
      <name val="Times New Roman"/>
      <family val="1"/>
    </font>
    <font>
      <b/>
      <i/>
      <sz val="11"/>
      <color rgb="FFFF0000"/>
      <name val="Times New Roman"/>
      <family val="1"/>
    </font>
  </fonts>
  <fills count="5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11"/>
        <bgColor indexed="64"/>
      </patternFill>
    </fill>
    <fill>
      <patternFill patternType="solid">
        <fgColor theme="5" tint="0.79998168889431442"/>
        <bgColor indexed="64"/>
      </patternFill>
    </fill>
    <fill>
      <patternFill patternType="solid">
        <fgColor rgb="FF92D050"/>
        <bgColor indexed="64"/>
      </patternFill>
    </fill>
    <fill>
      <patternFill patternType="solid">
        <fgColor indexed="22"/>
        <bgColor indexed="64"/>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26"/>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rgb="FFFFFFFF"/>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2"/>
      </top>
      <bottom style="double">
        <color indexed="62"/>
      </bottom>
      <diagonal/>
    </border>
    <border>
      <left/>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416">
    <xf numFmtId="0" fontId="0" fillId="0" borderId="0"/>
    <xf numFmtId="43" fontId="8" fillId="0" borderId="0" applyFont="0" applyFill="0" applyBorder="0" applyAlignment="0" applyProtection="0"/>
    <xf numFmtId="0" fontId="7" fillId="0" borderId="0"/>
    <xf numFmtId="0" fontId="8" fillId="0" borderId="0"/>
    <xf numFmtId="0" fontId="7" fillId="0" borderId="0"/>
    <xf numFmtId="0" fontId="1" fillId="0" borderId="0"/>
    <xf numFmtId="0" fontId="10" fillId="0" borderId="0"/>
    <xf numFmtId="0" fontId="11" fillId="0" borderId="0"/>
    <xf numFmtId="0" fontId="13" fillId="0" borderId="0"/>
    <xf numFmtId="0" fontId="13" fillId="0" borderId="0"/>
    <xf numFmtId="0" fontId="9" fillId="0" borderId="0">
      <alignment vertical="center"/>
    </xf>
    <xf numFmtId="0" fontId="10" fillId="0" borderId="0"/>
    <xf numFmtId="43" fontId="8" fillId="0" borderId="0" applyFont="0" applyFill="0" applyBorder="0" applyAlignment="0" applyProtection="0"/>
    <xf numFmtId="0" fontId="14" fillId="0" borderId="0"/>
    <xf numFmtId="0" fontId="6" fillId="0" borderId="0"/>
    <xf numFmtId="43" fontId="8" fillId="0" borderId="0" applyFont="0" applyFill="0" applyBorder="0" applyAlignment="0" applyProtection="0"/>
    <xf numFmtId="43"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8" fillId="0" borderId="0" applyFont="0" applyFill="0" applyBorder="0" applyAlignment="0" applyProtection="0"/>
    <xf numFmtId="0" fontId="7" fillId="0" borderId="0"/>
    <xf numFmtId="0" fontId="8" fillId="0" borderId="0"/>
    <xf numFmtId="0" fontId="18" fillId="0" borderId="0"/>
    <xf numFmtId="0" fontId="7" fillId="0" borderId="0"/>
    <xf numFmtId="0" fontId="8" fillId="0" borderId="0"/>
    <xf numFmtId="0" fontId="17" fillId="0" borderId="0"/>
    <xf numFmtId="0" fontId="18" fillId="0" borderId="0"/>
    <xf numFmtId="0" fontId="10" fillId="0" borderId="0"/>
    <xf numFmtId="0" fontId="19" fillId="0" borderId="0"/>
    <xf numFmtId="0" fontId="13" fillId="0" borderId="0">
      <alignment vertical="top"/>
    </xf>
    <xf numFmtId="0" fontId="1" fillId="0" borderId="0"/>
    <xf numFmtId="0" fontId="20" fillId="0" borderId="0"/>
    <xf numFmtId="0" fontId="18" fillId="0" borderId="0"/>
    <xf numFmtId="0" fontId="10" fillId="0" borderId="0"/>
    <xf numFmtId="0" fontId="10" fillId="0" borderId="0"/>
    <xf numFmtId="0" fontId="22" fillId="0" borderId="0"/>
    <xf numFmtId="0" fontId="10" fillId="0" borderId="0"/>
    <xf numFmtId="0" fontId="9" fillId="0" borderId="0"/>
    <xf numFmtId="0" fontId="24" fillId="0" borderId="0"/>
    <xf numFmtId="0" fontId="1"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1" fillId="0" borderId="0"/>
    <xf numFmtId="0" fontId="7" fillId="0" borderId="0"/>
    <xf numFmtId="0" fontId="7"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25" fillId="0" borderId="0"/>
    <xf numFmtId="0" fontId="25" fillId="0" borderId="0"/>
    <xf numFmtId="0" fontId="20"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0" fillId="0" borderId="0"/>
    <xf numFmtId="43" fontId="10" fillId="0" borderId="0" applyFont="0" applyFill="0" applyBorder="0" applyAlignment="0" applyProtection="0"/>
    <xf numFmtId="43" fontId="8" fillId="0" borderId="0" applyFont="0" applyFill="0" applyBorder="0" applyAlignment="0" applyProtection="0"/>
    <xf numFmtId="0" fontId="7" fillId="0" borderId="0"/>
    <xf numFmtId="0" fontId="10" fillId="0" borderId="0"/>
    <xf numFmtId="0" fontId="8" fillId="0" borderId="0"/>
    <xf numFmtId="0" fontId="26" fillId="0" borderId="0"/>
    <xf numFmtId="0" fontId="13" fillId="0" borderId="0"/>
    <xf numFmtId="0" fontId="29" fillId="0" borderId="0" applyNumberFormat="0" applyFill="0" applyBorder="0" applyAlignment="0" applyProtection="0">
      <alignment vertical="top"/>
      <protection locked="0"/>
    </xf>
    <xf numFmtId="0" fontId="8" fillId="0" borderId="0"/>
    <xf numFmtId="0" fontId="8" fillId="0" borderId="0"/>
    <xf numFmtId="43" fontId="8"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6" fillId="0" borderId="0"/>
    <xf numFmtId="0" fontId="26" fillId="0" borderId="0"/>
    <xf numFmtId="0" fontId="8" fillId="0" borderId="0"/>
    <xf numFmtId="0" fontId="8" fillId="0" borderId="0"/>
    <xf numFmtId="0" fontId="10" fillId="0" borderId="0" applyNumberFormat="0" applyFont="0" applyFill="0" applyBorder="0" applyAlignment="0" applyProtection="0">
      <alignment vertical="top"/>
    </xf>
    <xf numFmtId="0" fontId="1" fillId="0" borderId="0"/>
    <xf numFmtId="173" fontId="8" fillId="0" borderId="0" applyFont="0" applyFill="0" applyBorder="0" applyAlignment="0" applyProtection="0"/>
    <xf numFmtId="0" fontId="13" fillId="0" borderId="0">
      <alignment vertical="top"/>
    </xf>
    <xf numFmtId="174" fontId="13" fillId="0" borderId="0" applyFont="0" applyFill="0" applyBorder="0" applyAlignment="0" applyProtection="0"/>
    <xf numFmtId="0" fontId="13" fillId="0" borderId="0">
      <alignment vertical="top"/>
    </xf>
    <xf numFmtId="0" fontId="9" fillId="0" borderId="0"/>
    <xf numFmtId="0" fontId="10" fillId="0" borderId="0"/>
    <xf numFmtId="0" fontId="10" fillId="0" borderId="0"/>
    <xf numFmtId="0" fontId="40" fillId="0" borderId="0" applyNumberFormat="0" applyFill="0" applyBorder="0" applyAlignment="0" applyProtection="0"/>
    <xf numFmtId="0" fontId="13" fillId="0" borderId="0"/>
    <xf numFmtId="0" fontId="18" fillId="0" borderId="0"/>
    <xf numFmtId="0" fontId="8" fillId="0" borderId="0"/>
    <xf numFmtId="0" fontId="1" fillId="0" borderId="0"/>
    <xf numFmtId="0" fontId="10" fillId="0" borderId="0"/>
    <xf numFmtId="0" fontId="46" fillId="0" borderId="0"/>
    <xf numFmtId="0" fontId="46" fillId="0" borderId="0"/>
    <xf numFmtId="0" fontId="8" fillId="0" borderId="0"/>
    <xf numFmtId="0" fontId="47" fillId="0" borderId="0"/>
    <xf numFmtId="0" fontId="10" fillId="0" borderId="0"/>
    <xf numFmtId="0" fontId="48" fillId="0" borderId="0"/>
    <xf numFmtId="0" fontId="10" fillId="0" borderId="0"/>
    <xf numFmtId="0" fontId="8" fillId="0" borderId="0"/>
    <xf numFmtId="0" fontId="25" fillId="0" borderId="0"/>
    <xf numFmtId="43" fontId="8" fillId="0" borderId="0" applyFont="0" applyFill="0" applyBorder="0" applyAlignment="0" applyProtection="0"/>
    <xf numFmtId="0" fontId="18" fillId="0" borderId="0"/>
    <xf numFmtId="0" fontId="9"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77" fontId="49" fillId="0" borderId="13">
      <alignment horizontal="center"/>
      <protection hidden="1"/>
    </xf>
    <xf numFmtId="178" fontId="9" fillId="0" borderId="0" applyFont="0" applyFill="0" applyBorder="0" applyAlignment="0" applyProtection="0"/>
    <xf numFmtId="0" fontId="9" fillId="0" borderId="0" applyFont="0" applyFill="0" applyBorder="0" applyAlignment="0" applyProtection="0"/>
    <xf numFmtId="179" fontId="9"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80" fontId="50" fillId="0" borderId="0" applyFont="0" applyFill="0" applyBorder="0" applyAlignment="0" applyProtection="0"/>
    <xf numFmtId="174" fontId="50" fillId="0" borderId="0" applyFont="0" applyFill="0" applyBorder="0" applyAlignment="0" applyProtection="0"/>
    <xf numFmtId="6" fontId="9" fillId="0" borderId="0" applyFont="0" applyFill="0" applyBorder="0" applyAlignment="0" applyProtection="0"/>
    <xf numFmtId="0" fontId="9" fillId="0" borderId="0">
      <alignment vertical="center"/>
    </xf>
    <xf numFmtId="0" fontId="5" fillId="0" borderId="1" applyNumberFormat="0" applyFill="0" applyProtection="0">
      <alignment vertical="center" wrapText="1"/>
    </xf>
    <xf numFmtId="0" fontId="10" fillId="0" borderId="0"/>
    <xf numFmtId="0" fontId="10" fillId="0" borderId="0"/>
    <xf numFmtId="0" fontId="51" fillId="9" borderId="0"/>
    <xf numFmtId="0" fontId="51" fillId="9" borderId="0"/>
    <xf numFmtId="9" fontId="52" fillId="0" borderId="0" applyFont="0" applyFill="0" applyBorder="0" applyAlignment="0" applyProtection="0"/>
    <xf numFmtId="0" fontId="53" fillId="9" borderId="0"/>
    <xf numFmtId="0" fontId="53" fillId="9" borderId="0"/>
    <xf numFmtId="0" fontId="54" fillId="10" borderId="0" applyNumberFormat="0" applyBorder="0" applyAlignment="0" applyProtection="0"/>
    <xf numFmtId="0" fontId="55" fillId="11" borderId="0" applyNumberFormat="0" applyBorder="0" applyAlignment="0" applyProtection="0"/>
    <xf numFmtId="0" fontId="54" fillId="12" borderId="0" applyNumberFormat="0" applyBorder="0" applyAlignment="0" applyProtection="0"/>
    <xf numFmtId="0" fontId="55" fillId="13" borderId="0" applyNumberFormat="0" applyBorder="0" applyAlignment="0" applyProtection="0"/>
    <xf numFmtId="0" fontId="54" fillId="14" borderId="0" applyNumberFormat="0" applyBorder="0" applyAlignment="0" applyProtection="0"/>
    <xf numFmtId="0" fontId="55" fillId="15" borderId="0" applyNumberFormat="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4" fillId="18" borderId="0" applyNumberFormat="0" applyBorder="0" applyAlignment="0" applyProtection="0"/>
    <xf numFmtId="0" fontId="55" fillId="19" borderId="0" applyNumberFormat="0" applyBorder="0" applyAlignment="0" applyProtection="0"/>
    <xf numFmtId="0" fontId="54" fillId="20" borderId="0" applyNumberFormat="0" applyBorder="0" applyAlignment="0" applyProtection="0"/>
    <xf numFmtId="0" fontId="55" fillId="21"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56" fillId="9" borderId="0"/>
    <xf numFmtId="0" fontId="56" fillId="9" borderId="0"/>
    <xf numFmtId="0" fontId="57" fillId="0" borderId="0">
      <alignment wrapText="1"/>
    </xf>
    <xf numFmtId="0" fontId="57" fillId="0" borderId="0">
      <alignment wrapText="1"/>
    </xf>
    <xf numFmtId="0" fontId="54" fillId="22" borderId="0" applyNumberFormat="0" applyBorder="0" applyAlignment="0" applyProtection="0"/>
    <xf numFmtId="0" fontId="55" fillId="23" borderId="0" applyNumberFormat="0" applyBorder="0" applyAlignment="0" applyProtection="0"/>
    <xf numFmtId="0" fontId="54" fillId="24" borderId="0" applyNumberFormat="0" applyBorder="0" applyAlignment="0" applyProtection="0"/>
    <xf numFmtId="0" fontId="55" fillId="25" borderId="0" applyNumberFormat="0" applyBorder="0" applyAlignment="0" applyProtection="0"/>
    <xf numFmtId="0" fontId="54" fillId="6" borderId="0" applyNumberFormat="0" applyBorder="0" applyAlignment="0" applyProtection="0"/>
    <xf numFmtId="0" fontId="55" fillId="26" borderId="0" applyNumberFormat="0" applyBorder="0" applyAlignment="0" applyProtection="0"/>
    <xf numFmtId="0" fontId="54" fillId="16" borderId="0" applyNumberFormat="0" applyBorder="0" applyAlignment="0" applyProtection="0"/>
    <xf numFmtId="0" fontId="55" fillId="17"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4" fillId="5" borderId="0" applyNumberFormat="0" applyBorder="0" applyAlignment="0" applyProtection="0"/>
    <xf numFmtId="0" fontId="55" fillId="27" borderId="0" applyNumberFormat="0" applyBorder="0" applyAlignment="0" applyProtection="0"/>
    <xf numFmtId="0" fontId="8" fillId="22" borderId="0" applyNumberFormat="0" applyBorder="0" applyAlignment="0" applyProtection="0"/>
    <xf numFmtId="0" fontId="8" fillId="24" borderId="0" applyNumberFormat="0" applyBorder="0" applyAlignment="0" applyProtection="0"/>
    <xf numFmtId="0" fontId="8" fillId="6"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5" borderId="0" applyNumberFormat="0" applyBorder="0" applyAlignment="0" applyProtection="0"/>
    <xf numFmtId="0" fontId="9" fillId="0" borderId="12" applyNumberFormat="0" applyFont="0" applyBorder="0" applyAlignment="0">
      <alignment horizontal="center" vertical="center"/>
    </xf>
    <xf numFmtId="0" fontId="40" fillId="0" borderId="0"/>
    <xf numFmtId="0" fontId="40" fillId="0" borderId="0"/>
    <xf numFmtId="0" fontId="40" fillId="0" borderId="0"/>
    <xf numFmtId="0" fontId="40" fillId="0" borderId="0"/>
    <xf numFmtId="0" fontId="40" fillId="0" borderId="0"/>
    <xf numFmtId="0" fontId="58" fillId="28" borderId="0" applyNumberFormat="0" applyBorder="0" applyAlignment="0" applyProtection="0"/>
    <xf numFmtId="0" fontId="59" fillId="29" borderId="0" applyNumberFormat="0" applyBorder="0" applyAlignment="0" applyProtection="0"/>
    <xf numFmtId="0" fontId="58" fillId="24" borderId="0" applyNumberFormat="0" applyBorder="0" applyAlignment="0" applyProtection="0"/>
    <xf numFmtId="0" fontId="59" fillId="25" borderId="0" applyNumberFormat="0" applyBorder="0" applyAlignment="0" applyProtection="0"/>
    <xf numFmtId="0" fontId="58" fillId="6" borderId="0" applyNumberFormat="0" applyBorder="0" applyAlignment="0" applyProtection="0"/>
    <xf numFmtId="0" fontId="59" fillId="26" borderId="0" applyNumberFormat="0" applyBorder="0" applyAlignment="0" applyProtection="0"/>
    <xf numFmtId="0" fontId="58" fillId="30" borderId="0" applyNumberFormat="0" applyBorder="0" applyAlignment="0" applyProtection="0"/>
    <xf numFmtId="0" fontId="59" fillId="31" borderId="0" applyNumberFormat="0" applyBorder="0" applyAlignment="0" applyProtection="0"/>
    <xf numFmtId="0" fontId="58" fillId="32" borderId="0" applyNumberFormat="0" applyBorder="0" applyAlignment="0" applyProtection="0"/>
    <xf numFmtId="0" fontId="59" fillId="33" borderId="0" applyNumberFormat="0" applyBorder="0" applyAlignment="0" applyProtection="0"/>
    <xf numFmtId="0" fontId="58" fillId="34" borderId="0" applyNumberFormat="0" applyBorder="0" applyAlignment="0" applyProtection="0"/>
    <xf numFmtId="0" fontId="59" fillId="35" borderId="0" applyNumberFormat="0" applyBorder="0" applyAlignment="0" applyProtection="0"/>
    <xf numFmtId="0" fontId="60" fillId="28" borderId="0" applyNumberFormat="0" applyBorder="0" applyAlignment="0" applyProtection="0"/>
    <xf numFmtId="0" fontId="60" fillId="24" borderId="0" applyNumberFormat="0" applyBorder="0" applyAlignment="0" applyProtection="0"/>
    <xf numFmtId="0" fontId="60" fillId="6"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1" fillId="0" borderId="0"/>
    <xf numFmtId="0" fontId="61" fillId="0" borderId="0"/>
    <xf numFmtId="0" fontId="58" fillId="36" borderId="0" applyNumberFormat="0" applyBorder="0" applyAlignment="0" applyProtection="0"/>
    <xf numFmtId="0" fontId="59" fillId="37" borderId="0" applyNumberFormat="0" applyBorder="0" applyAlignment="0" applyProtection="0"/>
    <xf numFmtId="0" fontId="58" fillId="38" borderId="0" applyNumberFormat="0" applyBorder="0" applyAlignment="0" applyProtection="0"/>
    <xf numFmtId="0" fontId="59" fillId="39" borderId="0" applyNumberFormat="0" applyBorder="0" applyAlignment="0" applyProtection="0"/>
    <xf numFmtId="0" fontId="58" fillId="40" borderId="0" applyNumberFormat="0" applyBorder="0" applyAlignment="0" applyProtection="0"/>
    <xf numFmtId="0" fontId="59" fillId="41" borderId="0" applyNumberFormat="0" applyBorder="0" applyAlignment="0" applyProtection="0"/>
    <xf numFmtId="0" fontId="58" fillId="30" borderId="0" applyNumberFormat="0" applyBorder="0" applyAlignment="0" applyProtection="0"/>
    <xf numFmtId="0" fontId="59" fillId="31" borderId="0" applyNumberFormat="0" applyBorder="0" applyAlignment="0" applyProtection="0"/>
    <xf numFmtId="0" fontId="58" fillId="32" borderId="0" applyNumberFormat="0" applyBorder="0" applyAlignment="0" applyProtection="0"/>
    <xf numFmtId="0" fontId="59" fillId="33" borderId="0" applyNumberFormat="0" applyBorder="0" applyAlignment="0" applyProtection="0"/>
    <xf numFmtId="0" fontId="58" fillId="42" borderId="0" applyNumberFormat="0" applyBorder="0" applyAlignment="0" applyProtection="0"/>
    <xf numFmtId="0" fontId="59" fillId="43" borderId="0" applyNumberFormat="0" applyBorder="0" applyAlignment="0" applyProtection="0"/>
    <xf numFmtId="181" fontId="62" fillId="0" borderId="0" applyFont="0" applyFill="0" applyBorder="0" applyAlignment="0" applyProtection="0"/>
    <xf numFmtId="0" fontId="9" fillId="0" borderId="0" applyFont="0" applyFill="0" applyBorder="0" applyAlignment="0" applyProtection="0"/>
    <xf numFmtId="182" fontId="13" fillId="0" borderId="0" applyFont="0" applyFill="0" applyBorder="0" applyAlignment="0" applyProtection="0"/>
    <xf numFmtId="183" fontId="62" fillId="0" borderId="0" applyFont="0" applyFill="0" applyBorder="0" applyAlignment="0" applyProtection="0"/>
    <xf numFmtId="0" fontId="9" fillId="0" borderId="0" applyFont="0" applyFill="0" applyBorder="0" applyAlignment="0" applyProtection="0"/>
    <xf numFmtId="184" fontId="13" fillId="0" borderId="0" applyFont="0" applyFill="0" applyBorder="0" applyAlignment="0" applyProtection="0"/>
    <xf numFmtId="185" fontId="62" fillId="0" borderId="0" applyFont="0" applyFill="0" applyBorder="0" applyAlignment="0" applyProtection="0"/>
    <xf numFmtId="0" fontId="9" fillId="0" borderId="0" applyFont="0" applyFill="0" applyBorder="0" applyAlignment="0" applyProtection="0"/>
    <xf numFmtId="185" fontId="52" fillId="0" borderId="0" applyFont="0" applyFill="0" applyBorder="0" applyAlignment="0" applyProtection="0"/>
    <xf numFmtId="186" fontId="62" fillId="0" borderId="0" applyFont="0" applyFill="0" applyBorder="0" applyAlignment="0" applyProtection="0"/>
    <xf numFmtId="0" fontId="9" fillId="0" borderId="0" applyFont="0" applyFill="0" applyBorder="0" applyAlignment="0" applyProtection="0"/>
    <xf numFmtId="186" fontId="52" fillId="0" borderId="0" applyFont="0" applyFill="0" applyBorder="0" applyAlignment="0" applyProtection="0"/>
    <xf numFmtId="0" fontId="63" fillId="12" borderId="0" applyNumberFormat="0" applyBorder="0" applyAlignment="0" applyProtection="0"/>
    <xf numFmtId="0" fontId="64" fillId="13" borderId="0" applyNumberFormat="0" applyBorder="0" applyAlignment="0" applyProtection="0"/>
    <xf numFmtId="0" fontId="65" fillId="0" borderId="0"/>
    <xf numFmtId="0" fontId="66" fillId="0" borderId="0"/>
    <xf numFmtId="0" fontId="65" fillId="0" borderId="0"/>
    <xf numFmtId="0" fontId="67" fillId="0" borderId="0"/>
    <xf numFmtId="5" fontId="13" fillId="0" borderId="0" applyFill="0" applyBorder="0" applyAlignment="0"/>
    <xf numFmtId="187" fontId="13" fillId="0" borderId="0" applyFill="0" applyBorder="0" applyAlignment="0"/>
    <xf numFmtId="0" fontId="68" fillId="9" borderId="14" applyNumberFormat="0" applyAlignment="0" applyProtection="0"/>
    <xf numFmtId="0" fontId="69" fillId="44" borderId="14" applyNumberFormat="0" applyAlignment="0" applyProtection="0"/>
    <xf numFmtId="0" fontId="70" fillId="0" borderId="0"/>
    <xf numFmtId="188" fontId="71" fillId="0" borderId="15" applyBorder="0"/>
    <xf numFmtId="188" fontId="72" fillId="0" borderId="6">
      <protection locked="0"/>
    </xf>
    <xf numFmtId="189" fontId="73" fillId="0" borderId="6"/>
    <xf numFmtId="0" fontId="74" fillId="45" borderId="16" applyNumberFormat="0" applyAlignment="0" applyProtection="0"/>
    <xf numFmtId="0" fontId="75" fillId="46" borderId="16" applyNumberFormat="0" applyAlignment="0" applyProtection="0"/>
    <xf numFmtId="4" fontId="76" fillId="0" borderId="0" applyAlignment="0"/>
    <xf numFmtId="0" fontId="10" fillId="0" borderId="0"/>
    <xf numFmtId="1" fontId="77" fillId="0" borderId="10" applyBorder="0"/>
    <xf numFmtId="0" fontId="78" fillId="0" borderId="0" applyNumberForma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8" fillId="0" borderId="0" applyFont="0" applyFill="0" applyBorder="0" applyAlignment="0" applyProtection="0"/>
    <xf numFmtId="164" fontId="10" fillId="0" borderId="0" applyFont="0" applyFill="0" applyBorder="0" applyAlignment="0" applyProtection="0"/>
    <xf numFmtId="190"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165"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79"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172" fontId="10"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191" fontId="7" fillId="0" borderId="0"/>
    <xf numFmtId="3" fontId="9" fillId="0" borderId="0" applyFont="0" applyFill="0" applyBorder="0" applyAlignment="0" applyProtection="0"/>
    <xf numFmtId="192" fontId="80" fillId="0" borderId="0">
      <protection locked="0"/>
    </xf>
    <xf numFmtId="193" fontId="80" fillId="0" borderId="0">
      <protection locked="0"/>
    </xf>
    <xf numFmtId="194" fontId="81" fillId="0" borderId="7">
      <protection locked="0"/>
    </xf>
    <xf numFmtId="195" fontId="80" fillId="0" borderId="0">
      <protection locked="0"/>
    </xf>
    <xf numFmtId="196" fontId="80" fillId="0" borderId="0">
      <protection locked="0"/>
    </xf>
    <xf numFmtId="0" fontId="80" fillId="0" borderId="0" applyNumberFormat="0">
      <protection locked="0"/>
    </xf>
    <xf numFmtId="195" fontId="80" fillId="0" borderId="0">
      <protection locked="0"/>
    </xf>
    <xf numFmtId="188" fontId="82" fillId="0" borderId="13"/>
    <xf numFmtId="197" fontId="82" fillId="0" borderId="13"/>
    <xf numFmtId="2" fontId="39" fillId="0" borderId="17" applyFill="0" applyProtection="0">
      <alignment horizontal="center" vertical="center" wrapText="1"/>
    </xf>
    <xf numFmtId="44" fontId="7" fillId="0" borderId="0" applyFont="0" applyFill="0" applyBorder="0" applyAlignment="0" applyProtection="0"/>
    <xf numFmtId="198" fontId="9" fillId="0" borderId="0" applyFont="0" applyFill="0" applyBorder="0" applyAlignment="0" applyProtection="0"/>
    <xf numFmtId="199" fontId="10" fillId="0" borderId="0"/>
    <xf numFmtId="188" fontId="49" fillId="0" borderId="13">
      <alignment horizontal="center"/>
      <protection hidden="1"/>
    </xf>
    <xf numFmtId="200" fontId="83" fillId="0" borderId="13">
      <alignment horizontal="center"/>
      <protection hidden="1"/>
    </xf>
    <xf numFmtId="2" fontId="49" fillId="0" borderId="13">
      <alignment horizontal="center"/>
      <protection hidden="1"/>
    </xf>
    <xf numFmtId="170" fontId="13" fillId="0" borderId="18"/>
    <xf numFmtId="0" fontId="9" fillId="0" borderId="0" applyFont="0" applyFill="0" applyBorder="0" applyAlignment="0" applyProtection="0"/>
    <xf numFmtId="0" fontId="84" fillId="9" borderId="19" applyNumberFormat="0" applyAlignment="0" applyProtection="0"/>
    <xf numFmtId="0" fontId="85" fillId="20" borderId="14" applyNumberFormat="0" applyAlignment="0" applyProtection="0"/>
    <xf numFmtId="0" fontId="86" fillId="0" borderId="20"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201" fontId="10" fillId="0" borderId="0" applyFont="0" applyFill="0" applyBorder="0" applyAlignment="0" applyProtection="0"/>
    <xf numFmtId="202" fontId="10" fillId="0" borderId="0" applyFont="0" applyFill="0" applyBorder="0" applyAlignment="0" applyProtection="0"/>
    <xf numFmtId="203" fontId="10" fillId="0" borderId="0"/>
    <xf numFmtId="3" fontId="9" fillId="0" borderId="0" applyFont="0" applyBorder="0" applyAlignment="0"/>
    <xf numFmtId="3" fontId="13" fillId="0" borderId="0" applyFont="0" applyBorder="0" applyAlignment="0"/>
    <xf numFmtId="204" fontId="9" fillId="0" borderId="0" applyFont="0" applyFill="0" applyBorder="0" applyAlignment="0" applyProtection="0"/>
    <xf numFmtId="204" fontId="9" fillId="0" borderId="0" applyFont="0" applyFill="0" applyBorder="0" applyAlignment="0" applyProtection="0"/>
    <xf numFmtId="0" fontId="46" fillId="0" borderId="0"/>
    <xf numFmtId="0" fontId="89" fillId="0" borderId="0" applyNumberFormat="0" applyFill="0" applyBorder="0" applyAlignment="0" applyProtection="0"/>
    <xf numFmtId="0" fontId="90" fillId="0" borderId="0" applyNumberFormat="0" applyFill="0" applyBorder="0" applyAlignment="0" applyProtection="0"/>
    <xf numFmtId="3" fontId="9" fillId="0" borderId="0" applyFont="0" applyBorder="0" applyAlignment="0"/>
    <xf numFmtId="3" fontId="13" fillId="0" borderId="0" applyFont="0" applyBorder="0" applyAlignment="0"/>
    <xf numFmtId="2" fontId="9" fillId="0" borderId="0" applyFont="0" applyFill="0" applyBorder="0" applyAlignment="0" applyProtection="0"/>
    <xf numFmtId="0" fontId="9" fillId="47" borderId="23" applyNumberFormat="0" applyFont="0" applyAlignment="0" applyProtection="0"/>
    <xf numFmtId="0" fontId="91" fillId="14" borderId="0" applyNumberFormat="0" applyBorder="0" applyAlignment="0" applyProtection="0"/>
    <xf numFmtId="0" fontId="92" fillId="15" borderId="0" applyNumberFormat="0" applyBorder="0" applyAlignment="0" applyProtection="0"/>
    <xf numFmtId="0" fontId="93" fillId="9" borderId="0" applyNumberFormat="0" applyBorder="0" applyAlignment="0" applyProtection="0"/>
    <xf numFmtId="0" fontId="9" fillId="0" borderId="0" applyNumberFormat="0" applyFont="0" applyBorder="0" applyAlignment="0">
      <alignment horizontal="left" vertical="center"/>
    </xf>
    <xf numFmtId="0" fontId="22" fillId="0" borderId="0">
      <alignment vertical="justify"/>
    </xf>
    <xf numFmtId="0" fontId="94" fillId="0" borderId="0">
      <alignment horizontal="left"/>
    </xf>
    <xf numFmtId="0" fontId="95" fillId="0" borderId="24" applyNumberFormat="0" applyAlignment="0" applyProtection="0">
      <alignment horizontal="left" vertical="center"/>
    </xf>
    <xf numFmtId="0" fontId="95" fillId="0" borderId="5">
      <alignment horizontal="left" vertic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0"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8" fillId="0" borderId="21" applyNumberFormat="0" applyFill="0" applyAlignment="0" applyProtection="0"/>
    <xf numFmtId="0" fontId="99" fillId="0" borderId="22" applyNumberFormat="0" applyFill="0" applyAlignment="0" applyProtection="0"/>
    <xf numFmtId="0" fontId="100" fillId="0" borderId="22"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96" fillId="0" borderId="0" applyProtection="0"/>
    <xf numFmtId="0" fontId="95" fillId="0" borderId="0" applyProtection="0"/>
    <xf numFmtId="0" fontId="101" fillId="0" borderId="0" applyNumberFormat="0" applyFill="0" applyBorder="0" applyAlignment="0" applyProtection="0">
      <alignment vertical="top"/>
      <protection locked="0"/>
    </xf>
    <xf numFmtId="0" fontId="93" fillId="47" borderId="1" applyNumberFormat="0" applyBorder="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85" fillId="21" borderId="14" applyNumberFormat="0" applyAlignment="0" applyProtection="0"/>
    <xf numFmtId="0" fontId="102" fillId="20" borderId="14" applyNumberFormat="0" applyAlignment="0" applyProtection="0"/>
    <xf numFmtId="0" fontId="85" fillId="21" borderId="14" applyNumberFormat="0" applyAlignment="0" applyProtection="0"/>
    <xf numFmtId="0" fontId="85" fillId="21" borderId="14" applyNumberFormat="0" applyAlignment="0" applyProtection="0"/>
    <xf numFmtId="0" fontId="103" fillId="21" borderId="14" applyNumberFormat="0" applyAlignment="0" applyProtection="0"/>
    <xf numFmtId="0" fontId="103" fillId="21" borderId="14" applyNumberFormat="0" applyAlignment="0" applyProtection="0"/>
    <xf numFmtId="0" fontId="102" fillId="20" borderId="14" applyNumberFormat="0" applyAlignment="0" applyProtection="0"/>
    <xf numFmtId="0" fontId="102" fillId="20" borderId="14" applyNumberFormat="0" applyAlignment="0" applyProtection="0"/>
    <xf numFmtId="0" fontId="102" fillId="20" borderId="14" applyNumberFormat="0" applyAlignment="0" applyProtection="0"/>
    <xf numFmtId="0" fontId="102" fillId="20" borderId="14" applyNumberFormat="0" applyAlignment="0" applyProtection="0"/>
    <xf numFmtId="0" fontId="85" fillId="21" borderId="14" applyNumberFormat="0" applyAlignment="0" applyProtection="0"/>
    <xf numFmtId="0" fontId="104" fillId="45" borderId="16" applyNumberFormat="0" applyAlignment="0" applyProtection="0"/>
    <xf numFmtId="0" fontId="10" fillId="0" borderId="0"/>
    <xf numFmtId="0" fontId="105" fillId="0" borderId="0"/>
    <xf numFmtId="0" fontId="106" fillId="0" borderId="25" applyNumberFormat="0" applyFill="0" applyAlignment="0" applyProtection="0"/>
    <xf numFmtId="0" fontId="107" fillId="0" borderId="25" applyNumberFormat="0" applyFill="0" applyAlignment="0" applyProtection="0"/>
    <xf numFmtId="188" fontId="9" fillId="0" borderId="15" applyFont="0"/>
    <xf numFmtId="3" fontId="10" fillId="0" borderId="26"/>
    <xf numFmtId="38" fontId="9" fillId="0" borderId="0" applyFont="0" applyFill="0" applyBorder="0" applyAlignment="0" applyProtection="0"/>
    <xf numFmtId="40" fontId="9" fillId="0" borderId="0" applyFont="0" applyFill="0" applyBorder="0" applyAlignment="0" applyProtection="0"/>
    <xf numFmtId="0" fontId="108" fillId="0" borderId="27"/>
    <xf numFmtId="167" fontId="22" fillId="0" borderId="28"/>
    <xf numFmtId="205"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0" fontId="9" fillId="0" borderId="0" applyNumberFormat="0" applyFont="0" applyFill="0" applyAlignment="0"/>
    <xf numFmtId="0" fontId="82" fillId="0" borderId="0">
      <alignment horizontal="justify" vertical="top"/>
    </xf>
    <xf numFmtId="0" fontId="109" fillId="48" borderId="0" applyNumberFormat="0" applyBorder="0" applyAlignment="0" applyProtection="0"/>
    <xf numFmtId="0" fontId="110" fillId="49" borderId="0" applyNumberFormat="0" applyBorder="0" applyAlignment="0" applyProtection="0"/>
    <xf numFmtId="0" fontId="7" fillId="0" borderId="0"/>
    <xf numFmtId="0" fontId="60" fillId="36" borderId="0" applyNumberFormat="0" applyBorder="0" applyAlignment="0" applyProtection="0"/>
    <xf numFmtId="0" fontId="60" fillId="38" borderId="0" applyNumberFormat="0" applyBorder="0" applyAlignment="0" applyProtection="0"/>
    <xf numFmtId="0" fontId="60" fillId="40" borderId="0" applyNumberFormat="0" applyBorder="0" applyAlignment="0" applyProtection="0"/>
    <xf numFmtId="0" fontId="60" fillId="30" borderId="0" applyNumberFormat="0" applyBorder="0" applyAlignment="0" applyProtection="0"/>
    <xf numFmtId="0" fontId="60" fillId="32" borderId="0" applyNumberFormat="0" applyBorder="0" applyAlignment="0" applyProtection="0"/>
    <xf numFmtId="0" fontId="60" fillId="42" borderId="0" applyNumberFormat="0" applyBorder="0" applyAlignment="0" applyProtection="0"/>
    <xf numFmtId="0" fontId="13" fillId="0" borderId="0">
      <alignment horizontal="left"/>
    </xf>
    <xf numFmtId="0" fontId="13" fillId="0" borderId="0">
      <alignment horizontal="left"/>
    </xf>
    <xf numFmtId="37" fontId="111" fillId="0" borderId="0"/>
    <xf numFmtId="0" fontId="9" fillId="0" borderId="1" applyNumberFormat="0" applyFont="0" applyFill="0" applyBorder="0" applyAlignment="0">
      <alignment horizontal="center"/>
    </xf>
    <xf numFmtId="209" fontId="105" fillId="0" borderId="0"/>
    <xf numFmtId="209" fontId="105" fillId="0" borderId="0"/>
    <xf numFmtId="0" fontId="8" fillId="0" borderId="0"/>
    <xf numFmtId="0" fontId="18" fillId="0" borderId="0"/>
    <xf numFmtId="0" fontId="18" fillId="0" borderId="0"/>
    <xf numFmtId="0" fontId="18" fillId="0" borderId="0"/>
    <xf numFmtId="0" fontId="10" fillId="0" borderId="0"/>
    <xf numFmtId="0" fontId="18" fillId="0" borderId="0"/>
    <xf numFmtId="0" fontId="18" fillId="0" borderId="0"/>
    <xf numFmtId="0" fontId="18" fillId="0" borderId="0"/>
    <xf numFmtId="0" fontId="18" fillId="0" borderId="0"/>
    <xf numFmtId="0" fontId="10" fillId="0" borderId="0"/>
    <xf numFmtId="0" fontId="10" fillId="0" borderId="0"/>
    <xf numFmtId="0" fontId="7" fillId="0" borderId="0"/>
    <xf numFmtId="0" fontId="10" fillId="0" borderId="0"/>
    <xf numFmtId="0" fontId="8" fillId="0" borderId="0"/>
    <xf numFmtId="0" fontId="10" fillId="0" borderId="0"/>
    <xf numFmtId="0" fontId="18" fillId="0" borderId="0"/>
    <xf numFmtId="0" fontId="10" fillId="0" borderId="0"/>
    <xf numFmtId="0" fontId="18" fillId="0" borderId="0"/>
    <xf numFmtId="0" fontId="18" fillId="0" borderId="0"/>
    <xf numFmtId="0" fontId="10" fillId="0" borderId="0"/>
    <xf numFmtId="0" fontId="10" fillId="0" borderId="0"/>
    <xf numFmtId="0" fontId="18" fillId="0" borderId="0"/>
    <xf numFmtId="0" fontId="18" fillId="0" borderId="0"/>
    <xf numFmtId="0" fontId="7" fillId="0" borderId="0"/>
    <xf numFmtId="0" fontId="8" fillId="0" borderId="0"/>
    <xf numFmtId="0" fontId="8" fillId="0" borderId="0"/>
    <xf numFmtId="0" fontId="8"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25" fillId="0" borderId="0"/>
    <xf numFmtId="0" fontId="8" fillId="0" borderId="0"/>
    <xf numFmtId="0" fontId="18" fillId="0" borderId="0"/>
    <xf numFmtId="0" fontId="18" fillId="0" borderId="0"/>
    <xf numFmtId="0" fontId="10" fillId="0" borderId="0"/>
    <xf numFmtId="0" fontId="18" fillId="0" borderId="0"/>
    <xf numFmtId="0" fontId="18" fillId="0" borderId="0"/>
    <xf numFmtId="0" fontId="10" fillId="0" borderId="0"/>
    <xf numFmtId="0" fontId="18" fillId="0" borderId="0"/>
    <xf numFmtId="0" fontId="7" fillId="0" borderId="0"/>
    <xf numFmtId="0" fontId="18" fillId="0" borderId="0"/>
    <xf numFmtId="0" fontId="18" fillId="0" borderId="0"/>
    <xf numFmtId="0" fontId="10" fillId="0" borderId="0"/>
    <xf numFmtId="0" fontId="18" fillId="0" borderId="0"/>
    <xf numFmtId="0" fontId="18" fillId="0" borderId="0"/>
    <xf numFmtId="0" fontId="18" fillId="0" borderId="0"/>
    <xf numFmtId="0" fontId="25"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10"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0" borderId="0"/>
    <xf numFmtId="0" fontId="1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2" fillId="0" borderId="0"/>
    <xf numFmtId="0" fontId="25" fillId="0" borderId="0"/>
    <xf numFmtId="0" fontId="11" fillId="0" borderId="0"/>
    <xf numFmtId="0" fontId="9" fillId="0" borderId="0">
      <alignment vertical="center"/>
    </xf>
    <xf numFmtId="0" fontId="25" fillId="0" borderId="0"/>
    <xf numFmtId="0" fontId="25" fillId="0" borderId="0"/>
    <xf numFmtId="0" fontId="10"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8" fillId="0" borderId="0"/>
    <xf numFmtId="0" fontId="17" fillId="0" borderId="0"/>
    <xf numFmtId="0" fontId="17" fillId="0" borderId="0"/>
    <xf numFmtId="0" fontId="10" fillId="0" borderId="0"/>
    <xf numFmtId="0" fontId="10" fillId="0" borderId="0"/>
    <xf numFmtId="0" fontId="79" fillId="0" borderId="0"/>
    <xf numFmtId="0" fontId="10" fillId="0" borderId="0"/>
    <xf numFmtId="0" fontId="10" fillId="0" borderId="0"/>
    <xf numFmtId="0" fontId="10" fillId="0" borderId="0"/>
    <xf numFmtId="0" fontId="17" fillId="0" borderId="0"/>
    <xf numFmtId="0" fontId="18" fillId="0" borderId="0"/>
    <xf numFmtId="0" fontId="8" fillId="0" borderId="0"/>
    <xf numFmtId="0" fontId="44"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18" fillId="0" borderId="0"/>
    <xf numFmtId="0" fontId="1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10" fillId="0" borderId="0"/>
    <xf numFmtId="0" fontId="18" fillId="0" borderId="0"/>
    <xf numFmtId="0" fontId="8"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18" fillId="0" borderId="0"/>
    <xf numFmtId="0" fontId="8" fillId="0" borderId="0"/>
    <xf numFmtId="0" fontId="8" fillId="0" borderId="0"/>
    <xf numFmtId="0" fontId="8" fillId="0" borderId="0"/>
    <xf numFmtId="0" fontId="13" fillId="0" borderId="0"/>
    <xf numFmtId="0" fontId="8" fillId="0" borderId="0"/>
    <xf numFmtId="0" fontId="9" fillId="0" borderId="0"/>
    <xf numFmtId="0" fontId="22" fillId="0" borderId="0"/>
    <xf numFmtId="0" fontId="10" fillId="0" borderId="0"/>
    <xf numFmtId="0" fontId="8" fillId="0" borderId="0"/>
    <xf numFmtId="0" fontId="18" fillId="0" borderId="0"/>
    <xf numFmtId="0" fontId="8" fillId="0" borderId="0"/>
    <xf numFmtId="0" fontId="7" fillId="0" borderId="0"/>
    <xf numFmtId="0" fontId="18" fillId="0" borderId="0"/>
    <xf numFmtId="0" fontId="1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7" fillId="0" borderId="0"/>
    <xf numFmtId="0" fontId="8" fillId="0" borderId="0"/>
    <xf numFmtId="0" fontId="10" fillId="0" borderId="0"/>
    <xf numFmtId="0" fontId="17" fillId="0" borderId="0"/>
    <xf numFmtId="0" fontId="11" fillId="0" borderId="0"/>
    <xf numFmtId="0" fontId="11"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0" borderId="0"/>
    <xf numFmtId="0" fontId="8" fillId="0" borderId="0"/>
    <xf numFmtId="0" fontId="8" fillId="0" borderId="0"/>
    <xf numFmtId="0" fontId="8" fillId="0" borderId="0"/>
    <xf numFmtId="0" fontId="8" fillId="0" borderId="0"/>
    <xf numFmtId="0" fontId="8" fillId="0" borderId="0"/>
    <xf numFmtId="0" fontId="25" fillId="0" borderId="0"/>
    <xf numFmtId="0" fontId="25" fillId="0" borderId="0"/>
    <xf numFmtId="0" fontId="25" fillId="0" borderId="0"/>
    <xf numFmtId="0" fontId="25" fillId="0" borderId="0"/>
    <xf numFmtId="0" fontId="18" fillId="0" borderId="0"/>
    <xf numFmtId="0" fontId="7" fillId="0" borderId="0"/>
    <xf numFmtId="0" fontId="8"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9" fillId="47" borderId="23" applyNumberFormat="0" applyFont="0" applyAlignment="0" applyProtection="0"/>
    <xf numFmtId="0" fontId="8" fillId="50" borderId="23" applyNumberFormat="0" applyFont="0" applyAlignment="0" applyProtection="0"/>
    <xf numFmtId="0" fontId="8" fillId="50" borderId="23" applyNumberFormat="0" applyFont="0" applyAlignment="0" applyProtection="0"/>
    <xf numFmtId="0" fontId="10" fillId="50" borderId="23" applyNumberFormat="0" applyFont="0" applyAlignment="0" applyProtection="0"/>
    <xf numFmtId="0" fontId="113" fillId="0" borderId="25" applyNumberFormat="0" applyFill="0" applyAlignment="0" applyProtection="0"/>
    <xf numFmtId="174" fontId="9" fillId="0" borderId="0" applyFont="0" applyFill="0" applyBorder="0" applyAlignment="0" applyProtection="0"/>
    <xf numFmtId="180" fontId="9" fillId="0" borderId="0" applyFont="0" applyFill="0" applyBorder="0" applyAlignment="0" applyProtection="0"/>
    <xf numFmtId="0" fontId="114"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 fillId="0" borderId="0" applyFont="0" applyFill="0" applyBorder="0" applyAlignment="0" applyProtection="0"/>
    <xf numFmtId="0" fontId="7" fillId="0" borderId="0"/>
    <xf numFmtId="0" fontId="115" fillId="9" borderId="19" applyNumberFormat="0" applyAlignment="0" applyProtection="0"/>
    <xf numFmtId="0" fontId="116" fillId="44" borderId="19" applyNumberFormat="0" applyAlignment="0" applyProtection="0"/>
    <xf numFmtId="10" fontId="9" fillId="0" borderId="0" applyFont="0" applyFill="0" applyBorder="0" applyAlignment="0" applyProtection="0"/>
    <xf numFmtId="0" fontId="78"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xf numFmtId="0" fontId="40" fillId="0" borderId="0" applyNumberFormat="0" applyFill="0" applyBorder="0" applyAlignment="0" applyProtection="0"/>
    <xf numFmtId="0" fontId="119" fillId="0" borderId="0"/>
    <xf numFmtId="0" fontId="108" fillId="0" borderId="0"/>
    <xf numFmtId="210" fontId="22"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1" fontId="114" fillId="0" borderId="4">
      <alignment horizontal="right" vertical="center"/>
    </xf>
    <xf numFmtId="212" fontId="120" fillId="0" borderId="4">
      <alignment horizontal="right" vertical="center"/>
    </xf>
    <xf numFmtId="212" fontId="120" fillId="0" borderId="4">
      <alignment horizontal="right" vertical="center"/>
    </xf>
    <xf numFmtId="211" fontId="114" fillId="0" borderId="4">
      <alignment horizontal="right" vertical="center"/>
    </xf>
    <xf numFmtId="212" fontId="120" fillId="0" borderId="4">
      <alignment horizontal="right" vertical="center"/>
    </xf>
    <xf numFmtId="212" fontId="120"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0" fontId="22" fillId="0" borderId="4">
      <alignment horizontal="right" vertical="center"/>
    </xf>
    <xf numFmtId="212" fontId="120" fillId="0" borderId="4">
      <alignment horizontal="right" vertical="center"/>
    </xf>
    <xf numFmtId="212" fontId="120" fillId="0" borderId="4">
      <alignment horizontal="right" vertical="center"/>
    </xf>
    <xf numFmtId="210" fontId="22" fillId="0" borderId="4">
      <alignment horizontal="right" vertical="center"/>
    </xf>
    <xf numFmtId="211" fontId="114" fillId="0" borderId="4">
      <alignment horizontal="right" vertical="center"/>
    </xf>
    <xf numFmtId="211" fontId="114" fillId="0" borderId="4">
      <alignment horizontal="right" vertical="center"/>
    </xf>
    <xf numFmtId="210" fontId="22" fillId="0" borderId="4">
      <alignment horizontal="right" vertical="center"/>
    </xf>
    <xf numFmtId="211" fontId="114" fillId="0" borderId="4">
      <alignment horizontal="right" vertical="center"/>
    </xf>
    <xf numFmtId="210" fontId="22" fillId="0" borderId="4">
      <alignment horizontal="right" vertical="center"/>
    </xf>
    <xf numFmtId="188" fontId="82" fillId="0" borderId="13">
      <protection hidden="1"/>
    </xf>
    <xf numFmtId="213" fontId="22" fillId="0" borderId="4">
      <alignment horizontal="center"/>
    </xf>
    <xf numFmtId="0" fontId="114" fillId="0" borderId="0" applyNumberFormat="0" applyFill="0" applyBorder="0" applyAlignment="0" applyProtection="0"/>
    <xf numFmtId="0" fontId="10" fillId="0" borderId="0" applyNumberFormat="0" applyFill="0" applyBorder="0" applyAlignment="0" applyProtection="0"/>
    <xf numFmtId="0" fontId="121" fillId="0" borderId="0" applyNumberFormat="0" applyFill="0" applyBorder="0" applyAlignment="0" applyProtection="0"/>
    <xf numFmtId="0" fontId="122" fillId="9" borderId="14" applyNumberFormat="0" applyAlignment="0" applyProtection="0"/>
    <xf numFmtId="0" fontId="121" fillId="0" borderId="0" applyNumberFormat="0" applyFill="0" applyBorder="0" applyAlignment="0" applyProtection="0"/>
    <xf numFmtId="0" fontId="123" fillId="0" borderId="0" applyNumberFormat="0" applyFill="0" applyBorder="0" applyAlignment="0" applyProtection="0"/>
    <xf numFmtId="0" fontId="124" fillId="0" borderId="29" applyNumberFormat="0" applyFill="0" applyAlignment="0" applyProtection="0"/>
    <xf numFmtId="0" fontId="125" fillId="14" borderId="0" applyNumberFormat="0" applyBorder="0" applyAlignment="0" applyProtection="0"/>
    <xf numFmtId="0" fontId="9"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0" fillId="0" borderId="30" applyNumberFormat="0" applyFont="0" applyFill="0" applyAlignment="0" applyProtection="0"/>
    <xf numFmtId="0" fontId="126" fillId="0" borderId="29" applyNumberFormat="0" applyFill="0" applyAlignment="0" applyProtection="0"/>
    <xf numFmtId="0" fontId="127" fillId="48" borderId="0" applyNumberFormat="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95" fillId="0" borderId="26">
      <alignment horizontal="center"/>
    </xf>
    <xf numFmtId="214" fontId="22" fillId="0" borderId="0"/>
    <xf numFmtId="215" fontId="22" fillId="0" borderId="1"/>
    <xf numFmtId="0" fontId="130" fillId="51" borderId="1">
      <alignment horizontal="left" vertical="center"/>
    </xf>
    <xf numFmtId="5" fontId="131" fillId="0" borderId="9">
      <alignment horizontal="left" vertical="top"/>
    </xf>
    <xf numFmtId="5" fontId="40" fillId="0" borderId="3">
      <alignment horizontal="left" vertical="top"/>
    </xf>
    <xf numFmtId="5" fontId="40" fillId="0" borderId="3">
      <alignment horizontal="left" vertical="top"/>
    </xf>
    <xf numFmtId="0" fontId="132" fillId="0" borderId="3">
      <alignment horizontal="left" vertical="center"/>
    </xf>
    <xf numFmtId="216" fontId="10" fillId="0" borderId="0" applyFont="0" applyFill="0" applyBorder="0" applyAlignment="0" applyProtection="0"/>
    <xf numFmtId="217" fontId="10" fillId="0" borderId="0" applyFon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5" fillId="12" borderId="0" applyNumberFormat="0" applyBorder="0" applyAlignment="0" applyProtection="0"/>
    <xf numFmtId="0" fontId="136" fillId="0" borderId="0" applyNumberForma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vertical="center"/>
    </xf>
    <xf numFmtId="4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137" fillId="0" borderId="0"/>
    <xf numFmtId="0" fontId="138" fillId="0" borderId="0" applyFont="0" applyFill="0" applyBorder="0" applyAlignment="0" applyProtection="0"/>
    <xf numFmtId="0" fontId="138"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0" fontId="139" fillId="0" borderId="0"/>
    <xf numFmtId="0" fontId="42" fillId="0" borderId="0"/>
    <xf numFmtId="180" fontId="9" fillId="0" borderId="0" applyFont="0" applyFill="0" applyBorder="0" applyAlignment="0" applyProtection="0"/>
    <xf numFmtId="174" fontId="9" fillId="0" borderId="0" applyFont="0" applyFill="0" applyBorder="0" applyAlignment="0" applyProtection="0"/>
    <xf numFmtId="220" fontId="9" fillId="0" borderId="0" applyFont="0" applyFill="0" applyBorder="0" applyAlignment="0" applyProtection="0"/>
    <xf numFmtId="6" fontId="9" fillId="0" borderId="0" applyFont="0" applyFill="0" applyBorder="0" applyAlignment="0" applyProtection="0"/>
    <xf numFmtId="221" fontId="9" fillId="0" borderId="0" applyFont="0" applyFill="0" applyBorder="0" applyAlignment="0" applyProtection="0"/>
    <xf numFmtId="43" fontId="1" fillId="0" borderId="0" applyFont="0" applyFill="0" applyBorder="0" applyAlignment="0" applyProtection="0"/>
    <xf numFmtId="0" fontId="7" fillId="0" borderId="0"/>
    <xf numFmtId="0" fontId="11" fillId="0" borderId="0"/>
    <xf numFmtId="43" fontId="7"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20" fillId="0" borderId="0"/>
    <xf numFmtId="0" fontId="10" fillId="0" borderId="0"/>
    <xf numFmtId="0" fontId="13" fillId="0" borderId="0"/>
    <xf numFmtId="0" fontId="8" fillId="0" borderId="0"/>
    <xf numFmtId="0" fontId="25" fillId="0" borderId="0"/>
    <xf numFmtId="0" fontId="25" fillId="0" borderId="0"/>
    <xf numFmtId="0" fontId="1" fillId="0" borderId="0"/>
    <xf numFmtId="0" fontId="22" fillId="0" borderId="0"/>
    <xf numFmtId="0" fontId="17" fillId="0" borderId="0"/>
    <xf numFmtId="0" fontId="8" fillId="0" borderId="0"/>
    <xf numFmtId="0" fontId="22" fillId="0" borderId="0"/>
    <xf numFmtId="0" fontId="10"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0" fillId="0" borderId="0" applyFont="0" applyFill="0" applyBorder="0" applyAlignment="0" applyProtection="0"/>
    <xf numFmtId="0" fontId="1" fillId="0" borderId="0"/>
    <xf numFmtId="0" fontId="10" fillId="0" borderId="0"/>
  </cellStyleXfs>
  <cellXfs count="1989">
    <xf numFmtId="0" fontId="0" fillId="0" borderId="0" xfId="0"/>
    <xf numFmtId="0" fontId="9" fillId="0" borderId="1" xfId="0" applyFont="1" applyFill="1" applyBorder="1" applyAlignment="1">
      <alignment horizontal="justify" vertical="center" wrapText="1"/>
    </xf>
    <xf numFmtId="0" fontId="9" fillId="0" borderId="1" xfId="0" applyNumberFormat="1" applyFont="1" applyFill="1" applyBorder="1" applyAlignment="1">
      <alignment vertical="center" wrapText="1"/>
    </xf>
    <xf numFmtId="2" fontId="9" fillId="0" borderId="1" xfId="0" applyNumberFormat="1" applyFont="1" applyFill="1" applyBorder="1" applyAlignment="1">
      <alignment horizontal="center" vertical="center" wrapText="1"/>
    </xf>
    <xf numFmtId="0" fontId="9" fillId="0" borderId="1" xfId="3" applyFont="1" applyFill="1" applyBorder="1" applyAlignment="1">
      <alignment horizontal="center" vertical="center"/>
    </xf>
    <xf numFmtId="16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1" xfId="98" applyFont="1" applyFill="1" applyBorder="1" applyAlignment="1">
      <alignment horizontal="center" vertical="center" wrapText="1"/>
    </xf>
    <xf numFmtId="2" fontId="9" fillId="0" borderId="1" xfId="98" applyNumberFormat="1" applyFont="1" applyFill="1" applyBorder="1" applyAlignment="1">
      <alignment horizontal="center" vertical="center" wrapText="1"/>
    </xf>
    <xf numFmtId="0" fontId="9" fillId="0" borderId="1" xfId="98" applyFont="1" applyFill="1" applyBorder="1" applyAlignment="1">
      <alignment horizontal="left" vertical="center" wrapText="1"/>
    </xf>
    <xf numFmtId="0" fontId="9" fillId="2" borderId="1" xfId="0" applyFont="1" applyFill="1" applyBorder="1" applyAlignment="1">
      <alignment vertical="center" wrapText="1"/>
    </xf>
    <xf numFmtId="0" fontId="9" fillId="0" borderId="1" xfId="0" applyFont="1" applyFill="1" applyBorder="1" applyAlignment="1">
      <alignment vertical="center" wrapText="1"/>
    </xf>
    <xf numFmtId="2" fontId="9" fillId="0" borderId="1" xfId="0" applyNumberFormat="1" applyFont="1" applyFill="1" applyBorder="1" applyAlignment="1">
      <alignment horizontal="left" vertical="center" wrapText="1"/>
    </xf>
    <xf numFmtId="2" fontId="9"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5" fillId="0" borderId="1" xfId="0" applyFont="1" applyBorder="1" applyAlignment="1">
      <alignment wrapText="1"/>
    </xf>
    <xf numFmtId="0" fontId="15" fillId="0" borderId="1" xfId="0" applyFont="1" applyBorder="1"/>
    <xf numFmtId="43" fontId="15" fillId="0" borderId="1" xfId="0" applyNumberFormat="1" applyFont="1" applyBorder="1"/>
    <xf numFmtId="2" fontId="15" fillId="0" borderId="1" xfId="0" applyNumberFormat="1" applyFont="1" applyBorder="1"/>
    <xf numFmtId="4" fontId="15" fillId="0" borderId="1" xfId="0" applyNumberFormat="1" applyFont="1" applyBorder="1"/>
    <xf numFmtId="0" fontId="30" fillId="0" borderId="1" xfId="0" applyFont="1" applyBorder="1"/>
    <xf numFmtId="0" fontId="30" fillId="0" borderId="0" xfId="0" applyFont="1"/>
    <xf numFmtId="0" fontId="9" fillId="0"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xf>
    <xf numFmtId="0" fontId="9" fillId="0" borderId="0" xfId="0" applyNumberFormat="1" applyFont="1" applyFill="1"/>
    <xf numFmtId="0" fontId="9" fillId="0" borderId="0" xfId="0" applyNumberFormat="1" applyFont="1" applyFill="1" applyAlignment="1">
      <alignment horizontal="left" wrapText="1"/>
    </xf>
    <xf numFmtId="0" fontId="9" fillId="0" borderId="0" xfId="0" applyNumberFormat="1" applyFont="1" applyFill="1" applyAlignment="1">
      <alignment horizontal="justify" vertical="center"/>
    </xf>
    <xf numFmtId="0" fontId="5" fillId="0" borderId="0" xfId="0" applyNumberFormat="1" applyFont="1" applyFill="1"/>
    <xf numFmtId="0" fontId="0" fillId="0" borderId="0" xfId="0" applyAlignment="1">
      <alignment wrapText="1"/>
    </xf>
    <xf numFmtId="0" fontId="31" fillId="0" borderId="1" xfId="0" applyFont="1" applyBorder="1"/>
    <xf numFmtId="0" fontId="0" fillId="0" borderId="3" xfId="0" applyFill="1" applyBorder="1"/>
    <xf numFmtId="0" fontId="0" fillId="0" borderId="7" xfId="0" applyFill="1" applyBorder="1"/>
    <xf numFmtId="0" fontId="0" fillId="0" borderId="0" xfId="0" applyFill="1" applyBorder="1"/>
    <xf numFmtId="0" fontId="31" fillId="0" borderId="1" xfId="0" applyFont="1" applyBorder="1" applyAlignment="1">
      <alignment horizontal="center" wrapText="1"/>
    </xf>
    <xf numFmtId="0" fontId="5" fillId="3" borderId="1" xfId="0" applyNumberFormat="1" applyFont="1" applyFill="1" applyBorder="1" applyAlignment="1">
      <alignment horizontal="center" vertical="center"/>
    </xf>
    <xf numFmtId="0" fontId="9" fillId="3" borderId="1" xfId="0" applyNumberFormat="1" applyFont="1" applyFill="1" applyBorder="1" applyAlignment="1">
      <alignment horizontal="left" wrapText="1"/>
    </xf>
    <xf numFmtId="0" fontId="9" fillId="0" borderId="1" xfId="0" applyNumberFormat="1" applyFont="1" applyFill="1" applyBorder="1"/>
    <xf numFmtId="0" fontId="33" fillId="0" borderId="0" xfId="0" applyFont="1"/>
    <xf numFmtId="43" fontId="0" fillId="0" borderId="0" xfId="0" applyNumberFormat="1"/>
    <xf numFmtId="2" fontId="0" fillId="0" borderId="0" xfId="0" applyNumberFormat="1"/>
    <xf numFmtId="4" fontId="0" fillId="0" borderId="0" xfId="0" applyNumberFormat="1"/>
    <xf numFmtId="0" fontId="9" fillId="2" borderId="1" xfId="0" applyFont="1" applyFill="1" applyBorder="1" applyAlignment="1">
      <alignment horizontal="left" vertical="center" wrapText="1"/>
    </xf>
    <xf numFmtId="0" fontId="0" fillId="0" borderId="0" xfId="0" applyAlignment="1">
      <alignment wrapText="1"/>
    </xf>
    <xf numFmtId="0" fontId="0" fillId="0" borderId="3" xfId="0" applyBorder="1"/>
    <xf numFmtId="0" fontId="16" fillId="0" borderId="1" xfId="0" applyFont="1" applyBorder="1"/>
    <xf numFmtId="0" fontId="30" fillId="0" borderId="3" xfId="0" applyFont="1" applyFill="1" applyBorder="1"/>
    <xf numFmtId="0" fontId="0" fillId="0" borderId="1" xfId="0" applyBorder="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170" fontId="2"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Border="1"/>
    <xf numFmtId="0" fontId="16" fillId="0" borderId="1" xfId="0" applyFont="1" applyBorder="1" applyAlignment="1">
      <alignment horizontal="center"/>
    </xf>
    <xf numFmtId="2" fontId="16" fillId="0" borderId="1" xfId="0" applyNumberFormat="1" applyFont="1" applyBorder="1" applyAlignment="1">
      <alignment horizontal="center"/>
    </xf>
    <xf numFmtId="0" fontId="15" fillId="0" borderId="1" xfId="0" applyFont="1" applyBorder="1" applyAlignment="1">
      <alignment horizontal="center" vertical="center"/>
    </xf>
    <xf numFmtId="2" fontId="15" fillId="0" borderId="1" xfId="0" applyNumberFormat="1" applyFont="1" applyBorder="1" applyAlignment="1">
      <alignment horizontal="center" vertical="center"/>
    </xf>
    <xf numFmtId="0" fontId="9" fillId="0" borderId="0" xfId="0" applyFont="1" applyFill="1" applyAlignment="1">
      <alignment horizontal="center" vertical="center" wrapText="1"/>
    </xf>
    <xf numFmtId="0" fontId="9" fillId="0" borderId="0" xfId="0" applyFont="1" applyFill="1"/>
    <xf numFmtId="0" fontId="6" fillId="2" borderId="0" xfId="0" applyFont="1" applyFill="1" applyAlignment="1">
      <alignment vertical="center"/>
    </xf>
    <xf numFmtId="0" fontId="6" fillId="2" borderId="0" xfId="0" applyFont="1" applyFill="1" applyAlignment="1">
      <alignment vertical="center" wrapText="1"/>
    </xf>
    <xf numFmtId="0" fontId="9" fillId="0" borderId="0" xfId="0" applyFont="1" applyFill="1" applyAlignment="1">
      <alignment vertical="center"/>
    </xf>
    <xf numFmtId="0" fontId="9" fillId="0" borderId="0" xfId="0" applyFont="1" applyFill="1" applyAlignment="1">
      <alignment vertical="center" wrapText="1"/>
    </xf>
    <xf numFmtId="0" fontId="12" fillId="2" borderId="0" xfId="0" applyFont="1" applyFill="1" applyAlignment="1">
      <alignment wrapText="1"/>
    </xf>
    <xf numFmtId="0" fontId="9" fillId="2" borderId="0" xfId="0" applyFont="1" applyFill="1" applyAlignment="1">
      <alignment vertical="center" wrapText="1"/>
    </xf>
    <xf numFmtId="0" fontId="9" fillId="0" borderId="1" xfId="129"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wrapText="1"/>
      <protection hidden="1"/>
    </xf>
    <xf numFmtId="0" fontId="9" fillId="0" borderId="1" xfId="26" applyFont="1" applyFill="1" applyBorder="1" applyAlignment="1">
      <alignment horizontal="center" vertical="center" wrapText="1"/>
    </xf>
    <xf numFmtId="0" fontId="9" fillId="0" borderId="1" xfId="129" applyFont="1" applyFill="1" applyBorder="1" applyAlignment="1" applyProtection="1">
      <alignment horizontal="left" vertical="center" wrapText="1"/>
      <protection hidden="1"/>
    </xf>
    <xf numFmtId="2" fontId="9" fillId="2" borderId="1" xfId="0" applyNumberFormat="1" applyFont="1" applyFill="1" applyBorder="1" applyAlignment="1">
      <alignment horizontal="center" vertical="center" wrapText="1"/>
    </xf>
    <xf numFmtId="0" fontId="9" fillId="0" borderId="0" xfId="3" applyFont="1" applyFill="1" applyAlignment="1">
      <alignment vertical="center"/>
    </xf>
    <xf numFmtId="0" fontId="9" fillId="2" borderId="1" xfId="0" applyFont="1" applyFill="1" applyBorder="1" applyAlignment="1">
      <alignment horizontal="center" vertical="center"/>
    </xf>
    <xf numFmtId="0" fontId="5" fillId="0" borderId="0" xfId="0" applyFont="1" applyFill="1" applyAlignment="1">
      <alignment wrapText="1"/>
    </xf>
    <xf numFmtId="0" fontId="9" fillId="0" borderId="0" xfId="26" applyFont="1" applyFill="1"/>
    <xf numFmtId="0" fontId="9" fillId="0" borderId="0" xfId="0" applyFont="1" applyFill="1" applyBorder="1" applyAlignment="1">
      <alignment vertical="center"/>
    </xf>
    <xf numFmtId="0" fontId="9" fillId="2" borderId="0" xfId="0" applyFont="1" applyFill="1" applyBorder="1" applyAlignment="1">
      <alignment wrapText="1"/>
    </xf>
    <xf numFmtId="0" fontId="9" fillId="2" borderId="0" xfId="0" applyFont="1" applyFill="1" applyAlignment="1">
      <alignment wrapText="1"/>
    </xf>
    <xf numFmtId="0" fontId="9" fillId="2" borderId="0" xfId="0" applyFont="1" applyFill="1" applyAlignment="1">
      <alignment horizontal="left" vertical="center" wrapText="1"/>
    </xf>
    <xf numFmtId="0" fontId="5" fillId="0" borderId="0" xfId="0" applyFont="1" applyFill="1"/>
    <xf numFmtId="0" fontId="9" fillId="0" borderId="0" xfId="0" applyNumberFormat="1" applyFont="1"/>
    <xf numFmtId="0" fontId="9" fillId="3" borderId="0" xfId="0" applyNumberFormat="1" applyFont="1" applyFill="1"/>
    <xf numFmtId="0" fontId="9" fillId="0" borderId="1" xfId="0" applyFont="1" applyFill="1" applyBorder="1" applyAlignment="1">
      <alignment wrapText="1"/>
    </xf>
    <xf numFmtId="0" fontId="23" fillId="0" borderId="0" xfId="0" applyFont="1" applyFill="1"/>
    <xf numFmtId="0" fontId="23" fillId="0" borderId="0" xfId="0" applyFont="1" applyFill="1" applyBorder="1"/>
    <xf numFmtId="0" fontId="9" fillId="2" borderId="0" xfId="0" applyFont="1" applyFill="1" applyAlignment="1">
      <alignment horizontal="center" vertical="center"/>
    </xf>
    <xf numFmtId="0" fontId="9" fillId="0" borderId="1" xfId="0" applyFont="1" applyFill="1" applyBorder="1" applyAlignment="1">
      <alignment vertical="center"/>
    </xf>
    <xf numFmtId="0" fontId="9" fillId="2" borderId="1" xfId="0" applyFont="1" applyFill="1" applyBorder="1" applyAlignment="1">
      <alignment horizontal="center" vertical="center" wrapText="1"/>
    </xf>
    <xf numFmtId="0" fontId="15" fillId="0" borderId="1" xfId="0" applyFont="1" applyFill="1" applyBorder="1" applyAlignment="1">
      <alignment vertical="center" wrapText="1"/>
    </xf>
    <xf numFmtId="0" fontId="9" fillId="2" borderId="0" xfId="0" applyFont="1" applyFill="1" applyBorder="1" applyAlignment="1">
      <alignment horizontal="center" vertical="center"/>
    </xf>
    <xf numFmtId="0" fontId="41" fillId="0" borderId="0" xfId="0" applyFont="1" applyAlignment="1">
      <alignment vertical="center" wrapText="1"/>
    </xf>
    <xf numFmtId="0" fontId="0" fillId="0" borderId="0" xfId="0" applyAlignment="1">
      <alignment wrapText="1"/>
    </xf>
    <xf numFmtId="0" fontId="4" fillId="0" borderId="1"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2" fontId="5" fillId="3" borderId="1" xfId="0" applyNumberFormat="1" applyFont="1" applyFill="1" applyBorder="1" applyAlignment="1">
      <alignment horizontal="center" vertical="center"/>
    </xf>
    <xf numFmtId="2" fontId="2"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2" fillId="0" borderId="0" xfId="0" applyFont="1" applyFill="1" applyAlignment="1">
      <alignment wrapText="1"/>
    </xf>
    <xf numFmtId="0" fontId="9" fillId="2" borderId="1" xfId="0" applyFont="1" applyFill="1" applyBorder="1" applyAlignment="1">
      <alignment vertical="center"/>
    </xf>
    <xf numFmtId="0" fontId="9" fillId="2" borderId="1" xfId="0" applyFont="1" applyFill="1" applyBorder="1" applyAlignment="1">
      <alignment wrapText="1"/>
    </xf>
    <xf numFmtId="0" fontId="9" fillId="0" borderId="1" xfId="26"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justify" vertical="center"/>
    </xf>
    <xf numFmtId="0" fontId="35" fillId="0" borderId="0" xfId="0" applyFont="1" applyBorder="1" applyAlignment="1">
      <alignment horizontal="center" vertical="center" wrapText="1"/>
    </xf>
    <xf numFmtId="0" fontId="4" fillId="0" borderId="0" xfId="0" applyFont="1" applyBorder="1" applyAlignment="1">
      <alignment horizontal="center" vertical="center" wrapText="1"/>
    </xf>
    <xf numFmtId="2"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2" fontId="16"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0" fontId="0" fillId="0" borderId="1" xfId="0" applyBorder="1" applyAlignment="1">
      <alignment horizontal="left" wrapText="1"/>
    </xf>
    <xf numFmtId="0" fontId="16"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3" borderId="1" xfId="0" applyNumberFormat="1" applyFont="1" applyFill="1" applyBorder="1"/>
    <xf numFmtId="0" fontId="9" fillId="3" borderId="1" xfId="0" applyNumberFormat="1" applyFont="1" applyFill="1" applyBorder="1" applyAlignment="1">
      <alignment horizontal="justify" vertical="center"/>
    </xf>
    <xf numFmtId="0" fontId="9" fillId="0" borderId="1" xfId="0" applyFont="1" applyFill="1" applyBorder="1"/>
    <xf numFmtId="0" fontId="2" fillId="0" borderId="0" xfId="0" applyFont="1" applyFill="1" applyBorder="1" applyAlignment="1">
      <alignment horizontal="center" vertical="center" wrapText="1"/>
    </xf>
    <xf numFmtId="0" fontId="6" fillId="0" borderId="0" xfId="0" applyFont="1" applyFill="1" applyAlignment="1">
      <alignment vertical="center"/>
    </xf>
    <xf numFmtId="0" fontId="9" fillId="0" borderId="1" xfId="138" applyFont="1" applyFill="1" applyBorder="1" applyAlignment="1">
      <alignment vertical="center" wrapText="1"/>
    </xf>
    <xf numFmtId="0" fontId="9"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9" fillId="0" borderId="1" xfId="3" applyNumberFormat="1" applyFont="1" applyFill="1" applyBorder="1" applyAlignment="1">
      <alignment horizontal="center" vertical="center"/>
    </xf>
    <xf numFmtId="0" fontId="31" fillId="0" borderId="0" xfId="0" applyFont="1" applyBorder="1" applyAlignment="1">
      <alignment horizontal="center" vertical="center" wrapText="1"/>
    </xf>
    <xf numFmtId="0" fontId="0" fillId="0" borderId="0" xfId="0" applyBorder="1" applyAlignment="1">
      <alignment wrapText="1"/>
    </xf>
    <xf numFmtId="0" fontId="37" fillId="0" borderId="0" xfId="0" applyFont="1" applyBorder="1" applyAlignment="1">
      <alignment wrapText="1"/>
    </xf>
    <xf numFmtId="43" fontId="15" fillId="0" borderId="1" xfId="0" applyNumberFormat="1" applyFont="1" applyBorder="1" applyAlignment="1">
      <alignment horizontal="center" vertical="center"/>
    </xf>
    <xf numFmtId="0" fontId="9" fillId="3" borderId="1" xfId="0" applyFont="1" applyFill="1" applyBorder="1" applyAlignment="1">
      <alignment vertical="center" wrapText="1"/>
    </xf>
    <xf numFmtId="4" fontId="15" fillId="0" borderId="1" xfId="0" applyNumberFormat="1" applyFont="1" applyBorder="1" applyAlignment="1">
      <alignment horizontal="center" vertical="center"/>
    </xf>
    <xf numFmtId="0" fontId="30" fillId="0" borderId="0" xfId="0" applyFont="1" applyBorder="1"/>
    <xf numFmtId="0" fontId="30" fillId="0" borderId="0" xfId="0" applyFont="1" applyBorder="1" applyAlignment="1">
      <alignment horizontal="left" wrapText="1"/>
    </xf>
    <xf numFmtId="2" fontId="30" fillId="0" borderId="0" xfId="0" applyNumberFormat="1" applyFont="1" applyBorder="1"/>
    <xf numFmtId="2" fontId="0" fillId="0" borderId="1" xfId="0" applyNumberFormat="1" applyBorder="1"/>
    <xf numFmtId="0" fontId="43" fillId="2" borderId="0" xfId="0" applyFont="1" applyFill="1" applyAlignment="1">
      <alignment vertical="center"/>
    </xf>
    <xf numFmtId="0" fontId="43" fillId="0" borderId="0" xfId="0" applyFont="1" applyFill="1" applyAlignment="1">
      <alignment vertical="center"/>
    </xf>
    <xf numFmtId="0" fontId="9" fillId="4" borderId="0" xfId="136" applyFont="1" applyFill="1" applyAlignment="1">
      <alignment vertical="center"/>
    </xf>
    <xf numFmtId="0" fontId="9" fillId="0" borderId="0" xfId="0" applyFont="1" applyFill="1" applyBorder="1" applyAlignment="1">
      <alignment vertical="center" wrapText="1"/>
    </xf>
    <xf numFmtId="0" fontId="9" fillId="0" borderId="0" xfId="0" applyNumberFormat="1" applyFont="1" applyAlignment="1">
      <alignment vertical="center"/>
    </xf>
    <xf numFmtId="0" fontId="9" fillId="0" borderId="0" xfId="0" applyNumberFormat="1" applyFont="1" applyFill="1" applyAlignment="1">
      <alignment vertical="center"/>
    </xf>
    <xf numFmtId="0" fontId="9" fillId="0" borderId="1" xfId="0" applyNumberFormat="1" applyFont="1" applyBorder="1" applyAlignment="1">
      <alignment vertical="center"/>
    </xf>
    <xf numFmtId="0" fontId="9" fillId="3" borderId="1" xfId="0" applyNumberFormat="1" applyFont="1" applyFill="1" applyBorder="1" applyAlignment="1">
      <alignment vertical="center"/>
    </xf>
    <xf numFmtId="0" fontId="5" fillId="0" borderId="1" xfId="0" applyFont="1" applyFill="1" applyBorder="1" applyAlignment="1">
      <alignment vertical="center" wrapText="1"/>
    </xf>
    <xf numFmtId="0" fontId="5" fillId="0" borderId="0" xfId="0" applyFont="1" applyFill="1" applyAlignment="1">
      <alignment vertical="center" wrapText="1"/>
    </xf>
    <xf numFmtId="0" fontId="9" fillId="0" borderId="1" xfId="0" applyNumberFormat="1" applyFont="1" applyFill="1" applyBorder="1" applyAlignment="1">
      <alignment vertical="center"/>
    </xf>
    <xf numFmtId="2" fontId="5" fillId="0" borderId="0" xfId="0" applyNumberFormat="1" applyFont="1" applyFill="1" applyAlignment="1">
      <alignment vertical="center"/>
    </xf>
    <xf numFmtId="2" fontId="9" fillId="0" borderId="0" xfId="0" applyNumberFormat="1" applyFont="1" applyFill="1" applyAlignment="1">
      <alignment vertical="center"/>
    </xf>
    <xf numFmtId="0" fontId="9" fillId="0" borderId="0" xfId="138" applyFont="1" applyFill="1" applyAlignment="1">
      <alignment vertical="center" wrapText="1"/>
    </xf>
    <xf numFmtId="0" fontId="0" fillId="0" borderId="0" xfId="0" applyBorder="1" applyAlignment="1">
      <alignment horizontal="left" wrapText="1"/>
    </xf>
    <xf numFmtId="0" fontId="5" fillId="0" borderId="0" xfId="0" applyNumberFormat="1" applyFont="1" applyFill="1" applyAlignment="1">
      <alignment horizontal="center" vertical="center"/>
    </xf>
    <xf numFmtId="0" fontId="9" fillId="0" borderId="1" xfId="120" applyFont="1" applyFill="1" applyBorder="1" applyAlignment="1">
      <alignment vertical="center" wrapText="1"/>
    </xf>
    <xf numFmtId="0" fontId="9" fillId="0" borderId="0" xfId="120" applyFont="1" applyFill="1" applyAlignment="1">
      <alignment vertical="center" wrapText="1"/>
    </xf>
    <xf numFmtId="0" fontId="9" fillId="0" borderId="0" xfId="120" applyFont="1" applyFill="1" applyAlignment="1">
      <alignment vertical="center"/>
    </xf>
    <xf numFmtId="0" fontId="9" fillId="0" borderId="9" xfId="120" applyFont="1" applyFill="1" applyBorder="1" applyAlignment="1">
      <alignment vertical="center" wrapText="1"/>
    </xf>
    <xf numFmtId="0" fontId="9" fillId="2" borderId="1" xfId="0" applyNumberFormat="1"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1" fontId="16" fillId="0" borderId="1" xfId="0" applyNumberFormat="1" applyFont="1" applyBorder="1" applyAlignment="1">
      <alignment horizontal="center" vertical="center"/>
    </xf>
    <xf numFmtId="0" fontId="30" fillId="0" borderId="0" xfId="0" applyFont="1" applyAlignment="1">
      <alignment vertical="center"/>
    </xf>
    <xf numFmtId="0" fontId="9" fillId="3"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0" borderId="0" xfId="0" applyNumberFormat="1" applyFont="1" applyFill="1" applyAlignment="1">
      <alignment horizontal="center" vertical="center" wrapText="1"/>
    </xf>
    <xf numFmtId="0" fontId="15"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5" fillId="0" borderId="0" xfId="124" applyFont="1" applyFill="1" applyAlignment="1">
      <alignment wrapText="1"/>
    </xf>
    <xf numFmtId="168" fontId="9" fillId="0" borderId="0" xfId="124" applyNumberFormat="1" applyFont="1" applyFill="1" applyBorder="1" applyAlignment="1">
      <alignment horizontal="left" vertical="center" wrapText="1"/>
    </xf>
    <xf numFmtId="0" fontId="9" fillId="0" borderId="0" xfId="124" applyFont="1" applyFill="1" applyBorder="1" applyAlignment="1">
      <alignment vertical="center"/>
    </xf>
    <xf numFmtId="0" fontId="9" fillId="0" borderId="0" xfId="124" applyFont="1" applyFill="1" applyBorder="1" applyAlignment="1"/>
    <xf numFmtId="0" fontId="9" fillId="0" borderId="0" xfId="124" applyFont="1" applyFill="1" applyBorder="1" applyAlignment="1">
      <alignment horizontal="center" vertical="center" wrapText="1"/>
    </xf>
    <xf numFmtId="0" fontId="9" fillId="0" borderId="0" xfId="124" applyFont="1" applyFill="1" applyBorder="1" applyAlignment="1">
      <alignment vertical="center" wrapText="1"/>
    </xf>
    <xf numFmtId="0" fontId="5" fillId="0" borderId="0" xfId="124" applyFont="1" applyFill="1" applyBorder="1" applyAlignment="1">
      <alignment horizontal="center" wrapText="1"/>
    </xf>
    <xf numFmtId="0" fontId="9" fillId="0" borderId="0" xfId="124" applyFont="1" applyFill="1" applyBorder="1" applyAlignment="1">
      <alignment wrapText="1"/>
    </xf>
    <xf numFmtId="0" fontId="5" fillId="0" borderId="0" xfId="124" applyFont="1" applyFill="1" applyBorder="1" applyAlignment="1">
      <alignment wrapText="1"/>
    </xf>
    <xf numFmtId="0" fontId="9" fillId="0" borderId="0" xfId="0" applyNumberFormat="1" applyFont="1" applyFill="1" applyAlignment="1">
      <alignment horizontal="lef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xf>
    <xf numFmtId="0" fontId="9" fillId="3" borderId="1" xfId="0" applyFont="1" applyFill="1" applyBorder="1" applyAlignment="1">
      <alignment horizontal="center" vertical="center"/>
    </xf>
    <xf numFmtId="0" fontId="5" fillId="3" borderId="1" xfId="3" applyFont="1" applyFill="1" applyBorder="1" applyAlignment="1">
      <alignment horizontal="center" vertical="center" wrapText="1"/>
    </xf>
    <xf numFmtId="0" fontId="5" fillId="3" borderId="1" xfId="3" applyNumberFormat="1" applyFont="1" applyFill="1" applyBorder="1" applyAlignment="1">
      <alignment vertical="center" wrapText="1"/>
    </xf>
    <xf numFmtId="49" fontId="5" fillId="3" borderId="1" xfId="3" applyNumberFormat="1" applyFont="1" applyFill="1" applyBorder="1" applyAlignment="1">
      <alignment horizontal="center" vertical="center"/>
    </xf>
    <xf numFmtId="0" fontId="5" fillId="3" borderId="1" xfId="3" applyFont="1" applyFill="1" applyBorder="1" applyAlignment="1">
      <alignment horizontal="center" vertical="center"/>
    </xf>
    <xf numFmtId="2" fontId="5" fillId="3" borderId="1" xfId="3" applyNumberFormat="1" applyFont="1" applyFill="1" applyBorder="1" applyAlignment="1">
      <alignment horizontal="center" vertical="center"/>
    </xf>
    <xf numFmtId="167" fontId="9" fillId="0" borderId="1"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xf>
    <xf numFmtId="0" fontId="9" fillId="2" borderId="1" xfId="105" applyFont="1" applyFill="1" applyBorder="1" applyAlignment="1">
      <alignment horizontal="center" vertical="center" wrapText="1"/>
    </xf>
    <xf numFmtId="2" fontId="9" fillId="2" borderId="1" xfId="105" applyNumberFormat="1" applyFont="1" applyFill="1" applyBorder="1" applyAlignment="1">
      <alignment horizontal="center" vertical="center" wrapText="1"/>
    </xf>
    <xf numFmtId="0" fontId="9" fillId="2" borderId="1" xfId="105" applyFont="1" applyFill="1" applyBorder="1" applyAlignment="1">
      <alignment horizontal="left" vertical="center" wrapText="1"/>
    </xf>
    <xf numFmtId="0" fontId="5" fillId="3" borderId="1" xfId="7" applyFont="1" applyFill="1" applyBorder="1" applyAlignment="1">
      <alignment horizontal="center" vertical="center" wrapText="1"/>
    </xf>
    <xf numFmtId="0" fontId="5" fillId="3" borderId="1" xfId="105" applyFont="1" applyFill="1" applyBorder="1" applyAlignment="1">
      <alignment horizontal="center" vertical="center" wrapText="1"/>
    </xf>
    <xf numFmtId="2" fontId="5" fillId="3" borderId="1" xfId="7" applyNumberFormat="1" applyFont="1" applyFill="1" applyBorder="1" applyAlignment="1">
      <alignment horizontal="center" vertical="center" wrapText="1"/>
    </xf>
    <xf numFmtId="0" fontId="5" fillId="3" borderId="1" xfId="27" applyFont="1" applyFill="1" applyBorder="1" applyAlignment="1">
      <alignment horizontal="center" vertical="center" wrapText="1"/>
    </xf>
    <xf numFmtId="2" fontId="5" fillId="3" borderId="1" xfId="105" applyNumberFormat="1" applyFont="1" applyFill="1" applyBorder="1" applyAlignment="1">
      <alignment horizontal="center" vertical="center" wrapText="1"/>
    </xf>
    <xf numFmtId="0" fontId="9" fillId="2" borderId="1" xfId="7" applyFont="1" applyFill="1" applyBorder="1" applyAlignment="1">
      <alignment horizontal="center" vertical="center" wrapText="1"/>
    </xf>
    <xf numFmtId="0" fontId="0" fillId="0" borderId="0" xfId="0" applyAlignment="1">
      <alignment wrapText="1"/>
    </xf>
    <xf numFmtId="0" fontId="0" fillId="0" borderId="0" xfId="0" applyBorder="1" applyAlignment="1">
      <alignment wrapText="1"/>
    </xf>
    <xf numFmtId="0" fontId="37" fillId="0" borderId="0" xfId="0" applyFont="1" applyBorder="1" applyAlignment="1">
      <alignment wrapText="1"/>
    </xf>
    <xf numFmtId="0" fontId="16" fillId="0" borderId="1" xfId="0" applyFont="1" applyBorder="1" applyAlignment="1">
      <alignment horizontal="center" vertical="center"/>
    </xf>
    <xf numFmtId="0" fontId="9" fillId="0" borderId="1" xfId="0" quotePrefix="1" applyFont="1" applyFill="1" applyBorder="1" applyAlignment="1">
      <alignment horizontal="left" vertical="center" wrapText="1"/>
    </xf>
    <xf numFmtId="0" fontId="38" fillId="0" borderId="0" xfId="0" applyNumberFormat="1" applyFont="1" applyFill="1" applyAlignment="1">
      <alignment horizontal="center" vertical="center"/>
    </xf>
    <xf numFmtId="0" fontId="23" fillId="3" borderId="1" xfId="0" applyFont="1" applyFill="1" applyBorder="1" applyAlignment="1">
      <alignment horizontal="center" vertical="center" wrapText="1"/>
    </xf>
    <xf numFmtId="2" fontId="23" fillId="3" borderId="1" xfId="1" applyNumberFormat="1" applyFont="1" applyFill="1" applyBorder="1" applyAlignment="1">
      <alignment horizontal="center" vertical="center"/>
    </xf>
    <xf numFmtId="170" fontId="23" fillId="3" borderId="1" xfId="0" applyNumberFormat="1" applyFont="1" applyFill="1" applyBorder="1" applyAlignment="1">
      <alignment horizontal="center" vertical="center" wrapText="1"/>
    </xf>
    <xf numFmtId="0" fontId="23" fillId="3" borderId="1" xfId="0" quotePrefix="1" applyFont="1" applyFill="1" applyBorder="1" applyAlignment="1">
      <alignment horizontal="justify" vertical="center" wrapText="1"/>
    </xf>
    <xf numFmtId="2"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0" fontId="5" fillId="3" borderId="1" xfId="0" applyFont="1" applyFill="1" applyBorder="1"/>
    <xf numFmtId="0" fontId="12" fillId="3" borderId="0" xfId="0" applyFont="1" applyFill="1" applyAlignment="1">
      <alignment wrapText="1"/>
    </xf>
    <xf numFmtId="4" fontId="9"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23" fillId="3" borderId="1" xfId="0" applyFont="1" applyFill="1" applyBorder="1"/>
    <xf numFmtId="0" fontId="0" fillId="0" borderId="0" xfId="0" applyAlignment="1">
      <alignment wrapText="1"/>
    </xf>
    <xf numFmtId="0" fontId="9" fillId="3" borderId="1" xfId="129" applyFont="1" applyFill="1" applyBorder="1" applyAlignment="1" applyProtection="1">
      <alignment horizontal="left" vertical="center" wrapText="1"/>
      <protection hidden="1"/>
    </xf>
    <xf numFmtId="0" fontId="9" fillId="4" borderId="1" xfId="0" applyNumberFormat="1" applyFont="1" applyFill="1" applyBorder="1" applyAlignment="1">
      <alignment horizontal="center" vertical="center" wrapText="1"/>
    </xf>
    <xf numFmtId="0" fontId="5" fillId="3" borderId="1" xfId="0" applyNumberFormat="1" applyFont="1" applyFill="1" applyBorder="1" applyAlignment="1">
      <alignment horizontal="justify" vertical="center"/>
    </xf>
    <xf numFmtId="0" fontId="5" fillId="3" borderId="1" xfId="99" applyFont="1" applyFill="1" applyBorder="1" applyAlignment="1">
      <alignment horizontal="center" vertical="center" wrapText="1"/>
    </xf>
    <xf numFmtId="0" fontId="5" fillId="3" borderId="1" xfId="136" applyFont="1" applyFill="1" applyBorder="1" applyAlignment="1">
      <alignment horizontal="center" vertical="center" wrapText="1"/>
    </xf>
    <xf numFmtId="0" fontId="5" fillId="3" borderId="1" xfId="136" applyFont="1" applyFill="1" applyBorder="1" applyAlignment="1">
      <alignment horizontal="left" vertical="center" wrapText="1"/>
    </xf>
    <xf numFmtId="2" fontId="5" fillId="3" borderId="1" xfId="136" applyNumberFormat="1" applyFont="1" applyFill="1" applyBorder="1" applyAlignment="1">
      <alignment horizontal="center" vertical="center" wrapText="1"/>
    </xf>
    <xf numFmtId="223" fontId="9" fillId="3" borderId="1" xfId="0" applyNumberFormat="1" applyFont="1" applyFill="1" applyBorder="1" applyAlignment="1">
      <alignment horizontal="right" vertical="center"/>
    </xf>
    <xf numFmtId="2" fontId="9"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readingOrder="1"/>
    </xf>
    <xf numFmtId="0" fontId="5" fillId="3" borderId="1" xfId="0" applyFont="1" applyFill="1" applyBorder="1" applyAlignment="1" applyProtection="1">
      <alignment horizontal="center" vertical="center" wrapText="1"/>
      <protection hidden="1"/>
    </xf>
    <xf numFmtId="0" fontId="5" fillId="3" borderId="1" xfId="10" applyFont="1" applyFill="1" applyBorder="1" applyAlignment="1">
      <alignment horizontal="left" vertical="center" wrapText="1"/>
    </xf>
    <xf numFmtId="168" fontId="9" fillId="3" borderId="1" xfId="0" applyNumberFormat="1" applyFont="1" applyFill="1" applyBorder="1" applyAlignment="1" applyProtection="1">
      <alignment horizontal="center" vertical="center" wrapText="1"/>
      <protection hidden="1"/>
    </xf>
    <xf numFmtId="0" fontId="9" fillId="3" borderId="1" xfId="129" applyFont="1" applyFill="1" applyBorder="1" applyAlignment="1" applyProtection="1">
      <alignment horizontal="center" vertical="center" wrapText="1"/>
      <protection hidden="1"/>
    </xf>
    <xf numFmtId="168" fontId="9" fillId="3" borderId="1" xfId="129" applyNumberFormat="1" applyFont="1" applyFill="1" applyBorder="1" applyAlignment="1" applyProtection="1">
      <alignment horizontal="center" vertical="center" wrapText="1"/>
      <protection hidden="1"/>
    </xf>
    <xf numFmtId="0" fontId="9" fillId="3" borderId="1" xfId="0" applyFont="1" applyFill="1" applyBorder="1" applyAlignment="1">
      <alignment horizontal="center" vertical="center" wrapText="1" readingOrder="1"/>
    </xf>
    <xf numFmtId="0" fontId="5" fillId="3" borderId="1" xfId="99" applyFont="1" applyFill="1" applyBorder="1" applyAlignment="1">
      <alignment horizontal="left" vertical="center" wrapText="1"/>
    </xf>
    <xf numFmtId="0" fontId="9" fillId="2" borderId="1" xfId="136" applyFont="1" applyFill="1" applyBorder="1" applyAlignment="1">
      <alignment horizontal="center" vertical="center" wrapText="1"/>
    </xf>
    <xf numFmtId="0" fontId="23" fillId="3" borderId="1" xfId="0" applyFont="1" applyFill="1" applyBorder="1" applyAlignment="1">
      <alignment horizontal="center"/>
    </xf>
    <xf numFmtId="43" fontId="23" fillId="3" borderId="1" xfId="0" applyNumberFormat="1" applyFont="1" applyFill="1" applyBorder="1" applyAlignment="1">
      <alignment horizontal="center" vertical="center" wrapText="1"/>
    </xf>
    <xf numFmtId="0" fontId="23" fillId="3" borderId="1" xfId="0" applyFont="1" applyFill="1" applyBorder="1" applyAlignment="1">
      <alignment horizontal="left" vertical="center" wrapText="1"/>
    </xf>
    <xf numFmtId="0" fontId="5" fillId="3" borderId="1" xfId="98" applyFont="1" applyFill="1" applyBorder="1" applyAlignment="1">
      <alignment horizontal="center" vertical="center" wrapText="1"/>
    </xf>
    <xf numFmtId="0" fontId="9"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4" fontId="23" fillId="3" borderId="1" xfId="0" applyNumberFormat="1" applyFont="1" applyFill="1" applyBorder="1" applyAlignment="1">
      <alignment horizontal="center" vertical="center"/>
    </xf>
    <xf numFmtId="223" fontId="5" fillId="3" borderId="1" xfId="0" applyNumberFormat="1" applyFont="1" applyFill="1" applyBorder="1" applyAlignment="1">
      <alignment horizontal="center" vertical="center"/>
    </xf>
    <xf numFmtId="0" fontId="5" fillId="3" borderId="1" xfId="10" applyFont="1" applyFill="1" applyBorder="1" applyAlignment="1">
      <alignment horizontal="center" vertical="center" wrapText="1"/>
    </xf>
    <xf numFmtId="170" fontId="5" fillId="3" borderId="1" xfId="0" applyNumberFormat="1" applyFont="1" applyFill="1" applyBorder="1" applyAlignment="1" applyProtection="1">
      <alignment horizontal="center" vertical="center"/>
      <protection hidden="1"/>
    </xf>
    <xf numFmtId="168" fontId="5" fillId="3" borderId="1" xfId="0" applyNumberFormat="1" applyFont="1" applyFill="1" applyBorder="1" applyAlignment="1" applyProtection="1">
      <alignment horizontal="center" vertical="center"/>
      <protection hidden="1"/>
    </xf>
    <xf numFmtId="170" fontId="9" fillId="0" borderId="1" xfId="1" applyNumberFormat="1" applyFont="1" applyFill="1" applyBorder="1" applyAlignment="1" applyProtection="1">
      <alignment horizontal="center" vertical="center" wrapText="1"/>
      <protection hidden="1"/>
    </xf>
    <xf numFmtId="168" fontId="9" fillId="0" borderId="1" xfId="129" applyNumberFormat="1" applyFont="1" applyFill="1" applyBorder="1" applyAlignment="1" applyProtection="1">
      <alignment horizontal="center" vertical="center"/>
      <protection hidden="1"/>
    </xf>
    <xf numFmtId="170" fontId="9" fillId="3" borderId="1" xfId="129" applyNumberFormat="1" applyFont="1" applyFill="1" applyBorder="1" applyAlignment="1" applyProtection="1">
      <alignment horizontal="center" vertical="center"/>
      <protection hidden="1"/>
    </xf>
    <xf numFmtId="168" fontId="9" fillId="3" borderId="1" xfId="129" applyNumberFormat="1" applyFont="1" applyFill="1" applyBorder="1" applyAlignment="1" applyProtection="1">
      <alignment horizontal="center" vertical="center"/>
      <protection hidden="1"/>
    </xf>
    <xf numFmtId="2" fontId="15" fillId="3" borderId="0" xfId="0" applyNumberFormat="1" applyFont="1" applyFill="1" applyBorder="1" applyAlignment="1">
      <alignment horizontal="center" vertical="center"/>
    </xf>
    <xf numFmtId="49" fontId="5" fillId="3" borderId="1" xfId="98" applyNumberFormat="1" applyFont="1" applyFill="1" applyBorder="1" applyAlignment="1">
      <alignment horizontal="center" vertical="center" wrapText="1"/>
    </xf>
    <xf numFmtId="2" fontId="5" fillId="3" borderId="1" xfId="98" applyNumberFormat="1" applyFont="1" applyFill="1" applyBorder="1" applyAlignment="1">
      <alignment horizontal="center" vertical="center" wrapText="1"/>
    </xf>
    <xf numFmtId="0" fontId="5" fillId="3" borderId="1" xfId="98" applyFont="1" applyFill="1" applyBorder="1" applyAlignment="1">
      <alignment vertical="center" wrapText="1"/>
    </xf>
    <xf numFmtId="2" fontId="0" fillId="0" borderId="0" xfId="0" applyNumberFormat="1" applyBorder="1"/>
    <xf numFmtId="2" fontId="5" fillId="3" borderId="1" xfId="1" applyNumberFormat="1" applyFont="1" applyFill="1" applyBorder="1" applyAlignment="1">
      <alignment horizontal="center" vertical="center" wrapText="1"/>
    </xf>
    <xf numFmtId="43" fontId="5" fillId="3" borderId="1" xfId="0" applyNumberFormat="1" applyFont="1" applyFill="1" applyBorder="1" applyAlignment="1">
      <alignment horizontal="center" vertical="center" wrapText="1"/>
    </xf>
    <xf numFmtId="1" fontId="0" fillId="0" borderId="1" xfId="0" applyNumberFormat="1" applyBorder="1" applyAlignment="1">
      <alignment vertical="center"/>
    </xf>
    <xf numFmtId="1" fontId="0" fillId="0" borderId="0" xfId="0" applyNumberFormat="1" applyAlignment="1">
      <alignment horizontal="center" vertical="center"/>
    </xf>
    <xf numFmtId="0" fontId="0" fillId="3" borderId="1" xfId="0" applyFill="1" applyBorder="1" applyAlignment="1">
      <alignment wrapText="1"/>
    </xf>
    <xf numFmtId="0" fontId="0" fillId="3" borderId="1" xfId="0" applyFill="1" applyBorder="1"/>
    <xf numFmtId="1" fontId="30" fillId="3" borderId="1" xfId="0" applyNumberFormat="1" applyFont="1" applyFill="1" applyBorder="1" applyAlignment="1">
      <alignment vertical="center"/>
    </xf>
    <xf numFmtId="0" fontId="30" fillId="3" borderId="1" xfId="0" applyFont="1" applyFill="1" applyBorder="1" applyAlignment="1">
      <alignment wrapText="1"/>
    </xf>
    <xf numFmtId="1" fontId="30" fillId="3" borderId="1" xfId="0" applyNumberFormat="1" applyFont="1" applyFill="1" applyBorder="1" applyAlignment="1">
      <alignment wrapText="1"/>
    </xf>
    <xf numFmtId="2" fontId="30" fillId="3" borderId="1" xfId="0" applyNumberFormat="1" applyFont="1" applyFill="1" applyBorder="1" applyAlignment="1">
      <alignment horizontal="center" vertical="center"/>
    </xf>
    <xf numFmtId="2" fontId="0" fillId="0" borderId="1" xfId="0" applyNumberFormat="1" applyBorder="1" applyAlignment="1">
      <alignment wrapText="1"/>
    </xf>
    <xf numFmtId="0" fontId="9" fillId="3" borderId="1" xfId="0" applyNumberFormat="1" applyFont="1" applyFill="1" applyBorder="1" applyAlignment="1">
      <alignment horizontal="left" vertical="center" wrapText="1"/>
    </xf>
    <xf numFmtId="0" fontId="12" fillId="0" borderId="0" xfId="0" applyNumberFormat="1" applyFont="1"/>
    <xf numFmtId="0" fontId="12" fillId="0" borderId="0" xfId="0" applyNumberFormat="1" applyFont="1" applyFill="1" applyAlignment="1">
      <alignment horizontal="center" vertical="center"/>
    </xf>
    <xf numFmtId="0" fontId="12" fillId="0" borderId="0" xfId="0" applyNumberFormat="1" applyFont="1" applyFill="1"/>
    <xf numFmtId="0" fontId="140" fillId="0" borderId="0" xfId="0" applyNumberFormat="1" applyFont="1" applyFill="1" applyAlignment="1">
      <alignment horizontal="center" vertical="center"/>
    </xf>
    <xf numFmtId="0" fontId="12" fillId="0" borderId="0" xfId="0" applyNumberFormat="1" applyFont="1" applyFill="1" applyAlignment="1">
      <alignment horizontal="left" wrapText="1"/>
    </xf>
    <xf numFmtId="0" fontId="12" fillId="0" borderId="1" xfId="0" applyNumberFormat="1" applyFont="1" applyBorder="1"/>
    <xf numFmtId="0" fontId="12" fillId="3" borderId="1" xfId="0" applyNumberFormat="1" applyFont="1" applyFill="1" applyBorder="1"/>
    <xf numFmtId="0" fontId="12" fillId="3" borderId="0" xfId="0" applyNumberFormat="1" applyFont="1" applyFill="1"/>
    <xf numFmtId="0" fontId="12" fillId="0" borderId="0" xfId="0" applyFont="1" applyFill="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0" xfId="0" applyNumberFormat="1" applyFont="1" applyFill="1" applyBorder="1"/>
    <xf numFmtId="0" fontId="12" fillId="3" borderId="0" xfId="0" applyFont="1" applyFill="1" applyAlignment="1">
      <alignment horizontal="center"/>
    </xf>
    <xf numFmtId="0" fontId="12" fillId="0" borderId="0" xfId="0" applyFont="1" applyFill="1" applyAlignment="1">
      <alignment horizontal="center"/>
    </xf>
    <xf numFmtId="0" fontId="12" fillId="0" borderId="0" xfId="0" applyFont="1" applyFill="1"/>
    <xf numFmtId="0" fontId="12" fillId="3" borderId="0" xfId="0" applyFont="1" applyFill="1"/>
    <xf numFmtId="0" fontId="12" fillId="0" borderId="0" xfId="9" applyFont="1" applyFill="1"/>
    <xf numFmtId="0" fontId="12" fillId="0" borderId="1" xfId="0" applyNumberFormat="1" applyFont="1" applyFill="1" applyBorder="1"/>
    <xf numFmtId="0" fontId="12" fillId="3" borderId="0" xfId="0" applyFont="1" applyFill="1" applyAlignment="1">
      <alignment vertical="center"/>
    </xf>
    <xf numFmtId="0" fontId="12" fillId="0" borderId="0" xfId="0" applyFont="1" applyFill="1" applyAlignment="1">
      <alignment vertical="center"/>
    </xf>
    <xf numFmtId="0" fontId="12" fillId="0" borderId="1" xfId="0" applyFont="1" applyFill="1" applyBorder="1" applyAlignment="1">
      <alignment horizontal="center" vertical="center"/>
    </xf>
    <xf numFmtId="0" fontId="140" fillId="3" borderId="0" xfId="0" applyNumberFormat="1" applyFont="1" applyFill="1"/>
    <xf numFmtId="0" fontId="12" fillId="3" borderId="0" xfId="0" applyFont="1" applyFill="1" applyBorder="1"/>
    <xf numFmtId="0" fontId="12" fillId="0" borderId="0" xfId="0" applyFont="1" applyFill="1" applyBorder="1"/>
    <xf numFmtId="0" fontId="12" fillId="0" borderId="1"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Alignment="1">
      <alignment vertical="center" wrapText="1"/>
    </xf>
    <xf numFmtId="0" fontId="140" fillId="0" borderId="0" xfId="0" applyFont="1" applyFill="1" applyAlignment="1">
      <alignment wrapText="1"/>
    </xf>
    <xf numFmtId="0" fontId="12" fillId="3" borderId="0" xfId="31" applyFont="1" applyFill="1" applyAlignment="1">
      <alignment horizontal="center" vertical="center" wrapText="1"/>
    </xf>
    <xf numFmtId="0" fontId="144" fillId="3" borderId="0" xfId="31" applyFont="1" applyFill="1" applyAlignment="1">
      <alignment horizontal="center" vertical="center" wrapText="1"/>
    </xf>
    <xf numFmtId="0" fontId="12" fillId="0" borderId="0" xfId="31" applyFont="1" applyFill="1" applyAlignment="1">
      <alignment horizontal="center" vertical="center" wrapText="1"/>
    </xf>
    <xf numFmtId="0" fontId="12" fillId="0" borderId="0" xfId="8" applyFont="1" applyFill="1" applyAlignment="1">
      <alignment vertical="center" wrapText="1"/>
    </xf>
    <xf numFmtId="0" fontId="12" fillId="3" borderId="0" xfId="8" applyFont="1" applyFill="1" applyAlignment="1">
      <alignment vertical="center" wrapText="1"/>
    </xf>
    <xf numFmtId="49" fontId="140" fillId="0" borderId="0" xfId="0" applyNumberFormat="1" applyFont="1" applyFill="1" applyAlignment="1">
      <alignment horizontal="center" vertical="center" wrapText="1"/>
    </xf>
    <xf numFmtId="0" fontId="144" fillId="3" borderId="0" xfId="26" applyFont="1" applyFill="1"/>
    <xf numFmtId="0" fontId="144" fillId="0" borderId="0" xfId="26" applyFont="1" applyFill="1"/>
    <xf numFmtId="0" fontId="12" fillId="3" borderId="0" xfId="0" applyFont="1" applyFill="1" applyBorder="1" applyAlignment="1">
      <alignment wrapText="1"/>
    </xf>
    <xf numFmtId="0" fontId="144" fillId="3" borderId="0" xfId="0" applyFont="1" applyFill="1"/>
    <xf numFmtId="0" fontId="12" fillId="2" borderId="0" xfId="0" applyFont="1" applyFill="1" applyBorder="1" applyAlignment="1">
      <alignment wrapText="1"/>
    </xf>
    <xf numFmtId="0" fontId="144" fillId="2" borderId="0" xfId="0" applyFont="1" applyFill="1"/>
    <xf numFmtId="0" fontId="12" fillId="3" borderId="0" xfId="0" applyFont="1" applyFill="1" applyAlignment="1">
      <alignment horizontal="center" vertical="center" wrapText="1"/>
    </xf>
    <xf numFmtId="0" fontId="142" fillId="0" borderId="0" xfId="0" applyFont="1" applyFill="1" applyAlignment="1">
      <alignment vertical="center" wrapText="1"/>
    </xf>
    <xf numFmtId="0" fontId="12" fillId="3" borderId="2" xfId="0" applyNumberFormat="1" applyFont="1" applyFill="1" applyBorder="1"/>
    <xf numFmtId="0" fontId="12" fillId="0" borderId="2" xfId="0" applyNumberFormat="1" applyFont="1" applyBorder="1"/>
    <xf numFmtId="0" fontId="12" fillId="0" borderId="0" xfId="0" applyNumberFormat="1" applyFont="1" applyBorder="1"/>
    <xf numFmtId="0" fontId="12" fillId="0" borderId="2" xfId="0" applyNumberFormat="1" applyFont="1" applyFill="1" applyBorder="1"/>
    <xf numFmtId="0" fontId="12" fillId="0" borderId="0" xfId="0" applyNumberFormat="1" applyFont="1" applyFill="1" applyBorder="1"/>
    <xf numFmtId="170" fontId="12" fillId="0" borderId="0" xfId="0" applyNumberFormat="1" applyFont="1" applyBorder="1"/>
    <xf numFmtId="0" fontId="12" fillId="3" borderId="0" xfId="0" applyFont="1" applyFill="1" applyBorder="1" applyAlignment="1">
      <alignment vertical="center"/>
    </xf>
    <xf numFmtId="0" fontId="12" fillId="3" borderId="0" xfId="0" applyFont="1" applyFill="1" applyAlignment="1">
      <alignment horizontal="left" wrapText="1"/>
    </xf>
    <xf numFmtId="0" fontId="12" fillId="3"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12" fillId="3" borderId="0" xfId="0" applyFont="1" applyFill="1" applyBorder="1" applyAlignment="1">
      <alignment horizontal="center" vertical="center"/>
    </xf>
    <xf numFmtId="0" fontId="12" fillId="3" borderId="0" xfId="0" applyFont="1" applyFill="1" applyAlignment="1">
      <alignment horizontal="center" vertical="center"/>
    </xf>
    <xf numFmtId="0" fontId="12" fillId="3" borderId="0" xfId="99" applyFont="1" applyFill="1"/>
    <xf numFmtId="0" fontId="143" fillId="3" borderId="0" xfId="99" applyFont="1" applyFill="1"/>
    <xf numFmtId="0" fontId="12" fillId="0" borderId="0" xfId="99" applyFont="1" applyFill="1"/>
    <xf numFmtId="0" fontId="12" fillId="0" borderId="0" xfId="99" applyFont="1" applyFill="1" applyAlignment="1">
      <alignment vertical="center"/>
    </xf>
    <xf numFmtId="0" fontId="141" fillId="0" borderId="0" xfId="0" applyFont="1" applyFill="1"/>
    <xf numFmtId="49" fontId="12" fillId="3" borderId="0" xfId="0" applyNumberFormat="1" applyFont="1" applyFill="1" applyAlignment="1">
      <alignment horizontal="center" vertical="center"/>
    </xf>
    <xf numFmtId="0" fontId="12" fillId="3" borderId="0" xfId="0" applyFont="1" applyFill="1" applyAlignment="1">
      <alignment vertical="center" wrapText="1"/>
    </xf>
    <xf numFmtId="0" fontId="140" fillId="3" borderId="0" xfId="0" applyFont="1" applyFill="1"/>
    <xf numFmtId="0" fontId="140" fillId="0" borderId="0" xfId="0" applyNumberFormat="1" applyFont="1" applyFill="1"/>
    <xf numFmtId="0" fontId="0" fillId="0" borderId="0" xfId="0" applyAlignment="1">
      <alignment wrapText="1"/>
    </xf>
    <xf numFmtId="0" fontId="5" fillId="3" borderId="1" xfId="0" applyFont="1" applyFill="1" applyBorder="1" applyAlignment="1">
      <alignment vertical="center" wrapText="1"/>
    </xf>
    <xf numFmtId="0" fontId="12" fillId="3" borderId="0" xfId="0" applyNumberFormat="1" applyFont="1" applyFill="1" applyAlignment="1">
      <alignment horizontal="left"/>
    </xf>
    <xf numFmtId="0" fontId="9" fillId="0" borderId="1" xfId="117" applyNumberFormat="1" applyFont="1" applyFill="1" applyBorder="1" applyAlignment="1">
      <alignment horizontal="center" vertical="center" wrapText="1"/>
    </xf>
    <xf numFmtId="0" fontId="9" fillId="2" borderId="4" xfId="0" applyFont="1" applyFill="1" applyBorder="1" applyAlignment="1">
      <alignment vertical="center"/>
    </xf>
    <xf numFmtId="0" fontId="9" fillId="2" borderId="4" xfId="0" applyFont="1" applyFill="1" applyBorder="1" applyAlignment="1">
      <alignment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4" xfId="0" applyFont="1" applyFill="1" applyBorder="1" applyAlignment="1">
      <alignment vertical="center" wrapText="1"/>
    </xf>
    <xf numFmtId="0" fontId="5" fillId="3" borderId="1" xfId="0" applyFont="1" applyFill="1" applyBorder="1" applyAlignment="1" applyProtection="1">
      <alignment horizontal="left" vertical="center" wrapText="1"/>
      <protection hidden="1"/>
    </xf>
    <xf numFmtId="0" fontId="146" fillId="3" borderId="1" xfId="0" applyNumberFormat="1" applyFont="1" applyFill="1" applyBorder="1" applyAlignment="1">
      <alignment vertical="center"/>
    </xf>
    <xf numFmtId="0" fontId="146" fillId="3" borderId="0" xfId="0" applyNumberFormat="1" applyFont="1" applyFill="1" applyAlignment="1">
      <alignment vertical="center"/>
    </xf>
    <xf numFmtId="0" fontId="9" fillId="0" borderId="0" xfId="99" applyFont="1" applyFill="1" applyAlignment="1">
      <alignment horizontal="center" vertical="center"/>
    </xf>
    <xf numFmtId="2" fontId="0" fillId="0" borderId="1" xfId="0" applyNumberFormat="1" applyBorder="1" applyAlignment="1">
      <alignment horizontal="center" vertical="center"/>
    </xf>
    <xf numFmtId="2" fontId="0" fillId="0" borderId="1" xfId="0" applyNumberFormat="1" applyBorder="1" applyAlignment="1">
      <alignment vertical="center"/>
    </xf>
    <xf numFmtId="1" fontId="0" fillId="0" borderId="0" xfId="0" applyNumberFormat="1"/>
    <xf numFmtId="0" fontId="31" fillId="0" borderId="0" xfId="0" applyFont="1" applyAlignment="1">
      <alignment horizontal="center" vertical="center" wrapText="1"/>
    </xf>
    <xf numFmtId="0" fontId="0" fillId="0" borderId="0" xfId="0" applyAlignment="1">
      <alignment wrapText="1"/>
    </xf>
    <xf numFmtId="0" fontId="31"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1" xfId="0" applyFont="1" applyBorder="1" applyAlignment="1">
      <alignment horizontal="left" vertical="center" wrapText="1"/>
    </xf>
    <xf numFmtId="0" fontId="31" fillId="0" borderId="1" xfId="0" applyFont="1" applyBorder="1" applyAlignment="1">
      <alignment horizontal="left" vertical="center" wrapText="1"/>
    </xf>
    <xf numFmtId="0" fontId="0" fillId="0" borderId="0" xfId="0" applyAlignment="1">
      <alignment wrapText="1"/>
    </xf>
    <xf numFmtId="0" fontId="9" fillId="0" borderId="1" xfId="120" applyNumberFormat="1" applyFont="1" applyFill="1" applyBorder="1" applyAlignment="1">
      <alignment horizontal="center" vertical="center" wrapText="1"/>
    </xf>
    <xf numFmtId="0" fontId="6" fillId="0" borderId="1" xfId="20" applyFont="1" applyFill="1" applyBorder="1" applyAlignment="1">
      <alignment horizontal="center" vertical="center" wrapText="1"/>
    </xf>
    <xf numFmtId="0" fontId="12" fillId="0" borderId="0" xfId="0" applyFont="1" applyFill="1" applyBorder="1" applyAlignment="1">
      <alignment wrapText="1"/>
    </xf>
    <xf numFmtId="0" fontId="144" fillId="0" borderId="0" xfId="0" applyFont="1" applyFill="1"/>
    <xf numFmtId="0" fontId="146" fillId="3" borderId="1" xfId="0" applyNumberFormat="1" applyFont="1" applyFill="1" applyBorder="1"/>
    <xf numFmtId="0" fontId="146" fillId="3" borderId="0" xfId="0" applyNumberFormat="1" applyFont="1" applyFill="1"/>
    <xf numFmtId="0" fontId="146" fillId="3" borderId="0" xfId="3" applyFont="1" applyFill="1" applyAlignment="1">
      <alignment vertical="center"/>
    </xf>
    <xf numFmtId="0" fontId="147" fillId="3" borderId="0" xfId="0" applyNumberFormat="1" applyFont="1" applyFill="1"/>
    <xf numFmtId="0" fontId="146" fillId="3" borderId="0" xfId="0" applyFont="1" applyFill="1" applyAlignment="1">
      <alignment vertical="center"/>
    </xf>
    <xf numFmtId="0" fontId="146" fillId="0" borderId="1" xfId="0" applyNumberFormat="1" applyFont="1" applyFill="1" applyBorder="1"/>
    <xf numFmtId="0" fontId="146" fillId="0" borderId="0" xfId="0" applyNumberFormat="1" applyFont="1" applyFill="1"/>
    <xf numFmtId="0" fontId="146" fillId="3" borderId="0" xfId="0" applyFont="1" applyFill="1" applyAlignment="1">
      <alignment horizontal="center" vertical="center" wrapText="1"/>
    </xf>
    <xf numFmtId="0" fontId="146" fillId="3" borderId="0" xfId="0" applyFont="1" applyFill="1" applyAlignment="1">
      <alignment wrapText="1"/>
    </xf>
    <xf numFmtId="0" fontId="146" fillId="3" borderId="0" xfId="26" applyFont="1" applyFill="1"/>
    <xf numFmtId="0" fontId="146" fillId="3" borderId="0" xfId="0" applyFont="1" applyFill="1" applyBorder="1" applyAlignment="1">
      <alignment wrapText="1"/>
    </xf>
    <xf numFmtId="0" fontId="146" fillId="3" borderId="0" xfId="0" applyFont="1" applyFill="1" applyBorder="1" applyAlignment="1">
      <alignment vertical="center"/>
    </xf>
    <xf numFmtId="0" fontId="146" fillId="3" borderId="0" xfId="0" applyFont="1" applyFill="1"/>
    <xf numFmtId="0" fontId="147" fillId="3" borderId="0" xfId="0" applyFont="1" applyFill="1"/>
    <xf numFmtId="0" fontId="148" fillId="3" borderId="0" xfId="0" applyFont="1" applyFill="1" applyAlignment="1">
      <alignment vertical="center"/>
    </xf>
    <xf numFmtId="0" fontId="146" fillId="3" borderId="0" xfId="0" applyNumberFormat="1" applyFont="1" applyFill="1" applyAlignment="1">
      <alignment horizontal="left" wrapText="1"/>
    </xf>
    <xf numFmtId="0" fontId="146" fillId="3" borderId="0" xfId="0" applyNumberFormat="1" applyFont="1" applyFill="1" applyAlignment="1">
      <alignment horizontal="left"/>
    </xf>
    <xf numFmtId="0" fontId="146" fillId="3" borderId="0" xfId="0" applyFont="1" applyFill="1" applyBorder="1" applyAlignment="1">
      <alignment horizontal="center" vertical="center" wrapText="1"/>
    </xf>
    <xf numFmtId="0" fontId="146" fillId="3" borderId="0" xfId="0" applyFont="1" applyFill="1" applyAlignment="1">
      <alignment horizontal="center" vertical="center"/>
    </xf>
    <xf numFmtId="0" fontId="146" fillId="3" borderId="0" xfId="136" applyFont="1" applyFill="1" applyAlignment="1">
      <alignment vertical="center"/>
    </xf>
    <xf numFmtId="0" fontId="147" fillId="3" borderId="0" xfId="136" applyFont="1" applyFill="1" applyAlignment="1">
      <alignment vertical="center"/>
    </xf>
    <xf numFmtId="0" fontId="147" fillId="0" borderId="0" xfId="0" applyNumberFormat="1" applyFont="1" applyFill="1"/>
    <xf numFmtId="0" fontId="149" fillId="3" borderId="0" xfId="0" applyFont="1" applyFill="1"/>
    <xf numFmtId="0" fontId="146" fillId="3" borderId="0" xfId="0" applyFont="1" applyFill="1" applyAlignment="1">
      <alignment vertical="center" wrapText="1"/>
    </xf>
    <xf numFmtId="0" fontId="12" fillId="0" borderId="1" xfId="33" applyNumberFormat="1" applyFont="1" applyFill="1" applyBorder="1" applyAlignment="1">
      <alignment horizontal="center" vertical="center" wrapText="1"/>
    </xf>
    <xf numFmtId="0" fontId="12" fillId="3" borderId="2" xfId="33" applyNumberFormat="1" applyFont="1" applyFill="1" applyBorder="1" applyAlignment="1">
      <alignment horizontal="center" vertical="center" wrapText="1"/>
    </xf>
    <xf numFmtId="0" fontId="9" fillId="0" borderId="1" xfId="15"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 xfId="99" applyNumberFormat="1" applyFont="1" applyFill="1" applyBorder="1" applyAlignment="1">
      <alignment horizontal="center" vertical="center" wrapText="1"/>
    </xf>
    <xf numFmtId="0" fontId="9" fillId="0" borderId="4" xfId="99" applyNumberFormat="1" applyFont="1" applyFill="1" applyBorder="1" applyAlignment="1">
      <alignment horizontal="center" vertical="center" wrapText="1"/>
    </xf>
    <xf numFmtId="0" fontId="9" fillId="0" borderId="1" xfId="0" quotePrefix="1" applyNumberFormat="1" applyFont="1" applyFill="1" applyBorder="1" applyAlignment="1">
      <alignment horizontal="center" vertical="center" wrapText="1"/>
    </xf>
    <xf numFmtId="1" fontId="0" fillId="0" borderId="0" xfId="0" applyNumberFormat="1" applyAlignment="1">
      <alignment wrapText="1"/>
    </xf>
    <xf numFmtId="0" fontId="12" fillId="3" borderId="0" xfId="0" applyNumberFormat="1" applyFont="1" applyFill="1" applyAlignment="1">
      <alignment vertical="center"/>
    </xf>
    <xf numFmtId="0" fontId="9" fillId="0" borderId="1" xfId="3" applyNumberFormat="1" applyFont="1" applyFill="1" applyBorder="1" applyAlignment="1">
      <alignment horizontal="left" vertical="center" wrapText="1"/>
    </xf>
    <xf numFmtId="0" fontId="9" fillId="8" borderId="1" xfId="0" applyNumberFormat="1" applyFont="1" applyFill="1" applyBorder="1" applyAlignment="1">
      <alignment horizontal="center" vertical="center" wrapText="1"/>
    </xf>
    <xf numFmtId="0" fontId="9" fillId="0" borderId="1" xfId="98" applyNumberFormat="1" applyFont="1" applyFill="1" applyBorder="1" applyAlignment="1">
      <alignment horizontal="center" vertical="center" wrapText="1"/>
    </xf>
    <xf numFmtId="0" fontId="9" fillId="3" borderId="1" xfId="3"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46" fillId="0" borderId="1" xfId="0" applyNumberFormat="1" applyFont="1" applyFill="1" applyBorder="1" applyAlignment="1">
      <alignment vertical="center"/>
    </xf>
    <xf numFmtId="0" fontId="146" fillId="0" borderId="0" xfId="0" applyNumberFormat="1" applyFont="1" applyFill="1" applyAlignment="1">
      <alignment vertical="center"/>
    </xf>
    <xf numFmtId="0" fontId="0" fillId="0" borderId="0" xfId="0" applyBorder="1" applyAlignment="1">
      <alignment wrapText="1"/>
    </xf>
    <xf numFmtId="0" fontId="5" fillId="0" borderId="0" xfId="0" applyNumberFormat="1" applyFont="1" applyFill="1" applyAlignment="1">
      <alignment horizontal="center" vertical="center"/>
    </xf>
    <xf numFmtId="0" fontId="38" fillId="0" borderId="0" xfId="0" applyNumberFormat="1" applyFont="1" applyFill="1" applyAlignment="1">
      <alignment horizontal="center" vertical="center"/>
    </xf>
    <xf numFmtId="0" fontId="145" fillId="0" borderId="0" xfId="0" applyNumberFormat="1" applyFont="1" applyFill="1" applyAlignment="1">
      <alignment horizontal="center" vertical="center"/>
    </xf>
    <xf numFmtId="0" fontId="9" fillId="0" borderId="1" xfId="3" applyNumberFormat="1" applyFont="1" applyFill="1" applyBorder="1" applyAlignment="1">
      <alignment horizontal="center" vertical="center" wrapText="1"/>
    </xf>
    <xf numFmtId="0" fontId="9" fillId="0" borderId="1" xfId="1385" applyNumberFormat="1" applyFont="1" applyFill="1" applyBorder="1" applyAlignment="1">
      <alignment horizontal="center" vertical="center" wrapText="1"/>
    </xf>
    <xf numFmtId="0" fontId="144" fillId="0" borderId="0" xfId="31" applyFont="1" applyFill="1" applyAlignment="1">
      <alignment horizontal="center" vertical="center" wrapText="1"/>
    </xf>
    <xf numFmtId="0" fontId="9" fillId="0" borderId="1" xfId="0" quotePrefix="1"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Alignment="1">
      <alignment horizontal="left" vertical="center" wrapText="1"/>
    </xf>
    <xf numFmtId="0" fontId="143" fillId="0" borderId="0" xfId="99" applyFont="1" applyFill="1"/>
    <xf numFmtId="0" fontId="143" fillId="0" borderId="0" xfId="99" applyFont="1" applyFill="1" applyAlignment="1">
      <alignment vertical="center"/>
    </xf>
    <xf numFmtId="0" fontId="12" fillId="0" borderId="0" xfId="137" applyFont="1" applyFill="1" applyAlignment="1">
      <alignment horizontal="left" vertical="center" wrapText="1"/>
    </xf>
    <xf numFmtId="0" fontId="143" fillId="0" borderId="0" xfId="137" applyFont="1" applyFill="1" applyAlignment="1">
      <alignment horizontal="left" vertical="center" wrapText="1"/>
    </xf>
    <xf numFmtId="0" fontId="12" fillId="0" borderId="0" xfId="136" applyFont="1" applyFill="1"/>
    <xf numFmtId="0" fontId="12" fillId="0" borderId="0" xfId="137" applyFont="1" applyFill="1" applyAlignment="1">
      <alignment wrapText="1"/>
    </xf>
    <xf numFmtId="49" fontId="12" fillId="0" borderId="0" xfId="0" applyNumberFormat="1" applyFont="1" applyFill="1" applyAlignment="1">
      <alignment horizontal="center" vertical="center"/>
    </xf>
    <xf numFmtId="0" fontId="38" fillId="0" borderId="0" xfId="0" applyFont="1" applyFill="1" applyBorder="1" applyAlignment="1">
      <alignment wrapText="1"/>
    </xf>
    <xf numFmtId="0" fontId="38" fillId="0" borderId="0" xfId="0" applyFont="1" applyFill="1" applyAlignment="1">
      <alignment wrapText="1"/>
    </xf>
    <xf numFmtId="0" fontId="9" fillId="0" borderId="0" xfId="0" applyFont="1" applyFill="1" applyAlignment="1">
      <alignment wrapText="1"/>
    </xf>
    <xf numFmtId="0" fontId="9" fillId="0" borderId="0" xfId="0" applyFont="1" applyFill="1" applyAlignment="1">
      <alignment horizontal="center" vertical="center"/>
    </xf>
    <xf numFmtId="0" fontId="9" fillId="0" borderId="0" xfId="136" applyFont="1" applyFill="1" applyAlignment="1">
      <alignment vertical="center"/>
    </xf>
    <xf numFmtId="0" fontId="9" fillId="0" borderId="0" xfId="0" applyFont="1" applyFill="1" applyBorder="1" applyAlignment="1">
      <alignment wrapText="1"/>
    </xf>
    <xf numFmtId="0" fontId="41" fillId="0" borderId="0" xfId="0" applyFont="1" applyFill="1"/>
    <xf numFmtId="0" fontId="9" fillId="2" borderId="1" xfId="0" applyNumberFormat="1" applyFont="1" applyFill="1" applyBorder="1"/>
    <xf numFmtId="0" fontId="9" fillId="2" borderId="1" xfId="0" applyNumberFormat="1" applyFont="1" applyFill="1" applyBorder="1" applyAlignment="1">
      <alignment horizontal="justify" vertical="center"/>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1" fontId="0" fillId="0" borderId="0" xfId="0" applyNumberFormat="1" applyBorder="1"/>
    <xf numFmtId="1" fontId="0" fillId="0" borderId="3" xfId="0" applyNumberFormat="1" applyFill="1" applyBorder="1"/>
    <xf numFmtId="0" fontId="12" fillId="0" borderId="0" xfId="0" applyNumberFormat="1" applyFont="1" applyFill="1" applyAlignment="1">
      <alignment horizontal="left"/>
    </xf>
    <xf numFmtId="2" fontId="9" fillId="2" borderId="1" xfId="33" applyNumberFormat="1" applyFont="1" applyFill="1" applyBorder="1" applyAlignment="1">
      <alignment horizontal="center" vertical="center" wrapText="1"/>
    </xf>
    <xf numFmtId="0" fontId="0" fillId="0" borderId="0" xfId="0" applyBorder="1" applyAlignment="1">
      <alignment wrapText="1"/>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3" borderId="1" xfId="0" applyNumberFormat="1" applyFont="1" applyFill="1" applyBorder="1" applyAlignment="1">
      <alignment horizontal="left" vertical="center" wrapText="1"/>
    </xf>
    <xf numFmtId="0" fontId="147" fillId="3" borderId="0" xfId="0" applyNumberFormat="1" applyFont="1" applyFill="1" applyAlignment="1">
      <alignment vertical="center"/>
    </xf>
    <xf numFmtId="0" fontId="9" fillId="0" borderId="6" xfId="0" applyFont="1" applyFill="1" applyBorder="1" applyAlignment="1">
      <alignment horizontal="center" vertical="center" wrapText="1"/>
    </xf>
    <xf numFmtId="0" fontId="9" fillId="0" borderId="1" xfId="1396" applyNumberFormat="1" applyFont="1" applyFill="1" applyBorder="1" applyAlignment="1">
      <alignment horizontal="center" vertical="center" wrapText="1"/>
    </xf>
    <xf numFmtId="0" fontId="9" fillId="0" borderId="1" xfId="8" applyNumberFormat="1" applyFont="1" applyFill="1" applyBorder="1" applyAlignment="1">
      <alignment horizontal="center" vertical="center" wrapText="1"/>
    </xf>
    <xf numFmtId="0" fontId="5" fillId="3" borderId="1" xfId="3" applyNumberFormat="1" applyFont="1" applyFill="1" applyBorder="1" applyAlignment="1">
      <alignment horizontal="left" vertical="center" wrapText="1"/>
    </xf>
    <xf numFmtId="0" fontId="9" fillId="0" borderId="0" xfId="0" applyNumberFormat="1" applyFont="1" applyAlignment="1">
      <alignment horizontal="center" vertical="center" wrapText="1"/>
    </xf>
    <xf numFmtId="0" fontId="5" fillId="0" borderId="4" xfId="0" applyNumberFormat="1" applyFont="1" applyFill="1" applyBorder="1" applyAlignment="1">
      <alignment horizontal="center" vertical="center" wrapText="1"/>
    </xf>
    <xf numFmtId="0" fontId="9" fillId="3" borderId="4"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2" xfId="33" applyNumberFormat="1" applyFont="1" applyFill="1" applyBorder="1" applyAlignment="1">
      <alignment horizontal="center" vertical="center" wrapText="1"/>
    </xf>
    <xf numFmtId="0" fontId="9" fillId="0" borderId="1" xfId="33" applyNumberFormat="1" applyFont="1" applyFill="1" applyBorder="1" applyAlignment="1">
      <alignment horizontal="center" vertical="center" wrapText="1"/>
    </xf>
    <xf numFmtId="0" fontId="9" fillId="3" borderId="1" xfId="33" applyNumberFormat="1" applyFont="1" applyFill="1" applyBorder="1" applyAlignment="1">
      <alignment horizontal="center" vertical="center" wrapText="1"/>
    </xf>
    <xf numFmtId="0" fontId="9" fillId="3" borderId="1" xfId="8" applyNumberFormat="1" applyFont="1" applyFill="1" applyBorder="1" applyAlignment="1">
      <alignment horizontal="center" vertical="center" wrapText="1"/>
    </xf>
    <xf numFmtId="0" fontId="9" fillId="0" borderId="1" xfId="35" applyNumberFormat="1" applyFont="1" applyFill="1" applyBorder="1" applyAlignment="1">
      <alignment horizontal="center" vertical="center" wrapText="1"/>
    </xf>
    <xf numFmtId="0" fontId="9" fillId="7" borderId="1" xfId="0" applyNumberFormat="1" applyFont="1" applyFill="1" applyBorder="1" applyAlignment="1">
      <alignment horizontal="center" vertical="center" wrapText="1"/>
    </xf>
    <xf numFmtId="0" fontId="9" fillId="7" borderId="4"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left" vertical="center" wrapText="1"/>
    </xf>
    <xf numFmtId="0" fontId="5" fillId="3" borderId="1" xfId="105" applyNumberFormat="1" applyFont="1" applyFill="1" applyBorder="1" applyAlignment="1">
      <alignment horizontal="left" vertical="center" wrapText="1"/>
    </xf>
    <xf numFmtId="0" fontId="5" fillId="3" borderId="1" xfId="105" applyNumberFormat="1" applyFont="1" applyFill="1" applyBorder="1" applyAlignment="1">
      <alignment horizontal="center" vertical="center" wrapText="1"/>
    </xf>
    <xf numFmtId="0" fontId="9" fillId="0" borderId="1" xfId="9" applyNumberFormat="1" applyFont="1" applyFill="1" applyBorder="1" applyAlignment="1">
      <alignment horizontal="center" vertical="center" wrapText="1"/>
    </xf>
    <xf numFmtId="0" fontId="5" fillId="3" borderId="1" xfId="7"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4" xfId="9" applyNumberFormat="1" applyFont="1" applyFill="1" applyBorder="1" applyAlignment="1">
      <alignment horizontal="center" vertical="center" wrapText="1"/>
    </xf>
    <xf numFmtId="0" fontId="5" fillId="3" borderId="1" xfId="3" applyNumberFormat="1" applyFont="1" applyFill="1" applyBorder="1" applyAlignment="1">
      <alignment horizontal="center" vertical="center" wrapText="1"/>
    </xf>
    <xf numFmtId="0" fontId="9" fillId="0" borderId="1" xfId="32" applyNumberFormat="1" applyFont="1" applyFill="1" applyBorder="1" applyAlignment="1">
      <alignment horizontal="center" vertical="center" wrapText="1"/>
    </xf>
    <xf numFmtId="0" fontId="9" fillId="0" borderId="1" xfId="2" applyNumberFormat="1" applyFont="1" applyFill="1" applyBorder="1" applyAlignment="1">
      <alignment horizontal="center" vertical="center" wrapText="1"/>
    </xf>
    <xf numFmtId="0" fontId="9" fillId="3" borderId="4" xfId="3" applyNumberFormat="1" applyFont="1" applyFill="1" applyBorder="1" applyAlignment="1">
      <alignment horizontal="center" vertical="center" wrapText="1"/>
    </xf>
    <xf numFmtId="0" fontId="5" fillId="3" borderId="1" xfId="295" applyNumberFormat="1" applyFont="1" applyFill="1" applyBorder="1" applyAlignment="1">
      <alignment horizontal="center" vertical="center" wrapText="1"/>
    </xf>
    <xf numFmtId="0" fontId="9" fillId="3" borderId="1" xfId="1" applyNumberFormat="1" applyFont="1" applyFill="1" applyBorder="1" applyAlignment="1">
      <alignment horizontal="center" vertical="center" wrapText="1"/>
    </xf>
    <xf numFmtId="0" fontId="9" fillId="0" borderId="6" xfId="33" applyNumberFormat="1" applyFont="1" applyFill="1" applyBorder="1" applyAlignment="1">
      <alignment horizontal="center" vertical="center" wrapText="1"/>
    </xf>
    <xf numFmtId="49" fontId="9" fillId="0" borderId="6" xfId="106" applyNumberFormat="1" applyFont="1" applyFill="1" applyBorder="1" applyAlignment="1">
      <alignment horizontal="center" vertical="center" wrapText="1"/>
    </xf>
    <xf numFmtId="0" fontId="9" fillId="0" borderId="6" xfId="105" applyNumberFormat="1" applyFont="1" applyFill="1" applyBorder="1" applyAlignment="1">
      <alignment horizontal="center" vertical="center" wrapText="1"/>
    </xf>
    <xf numFmtId="43" fontId="9" fillId="0" borderId="6" xfId="1385" applyNumberFormat="1" applyFont="1" applyFill="1" applyBorder="1" applyAlignment="1">
      <alignment horizontal="center" vertical="center" wrapText="1"/>
    </xf>
    <xf numFmtId="43" fontId="9" fillId="0" borderId="6" xfId="1385" applyNumberFormat="1" applyFont="1" applyFill="1" applyBorder="1" applyAlignment="1">
      <alignment horizontal="right" vertical="center"/>
    </xf>
    <xf numFmtId="223" fontId="9" fillId="0" borderId="6" xfId="0" applyNumberFormat="1" applyFont="1" applyFill="1" applyBorder="1" applyAlignment="1">
      <alignment horizontal="center" vertical="center" wrapText="1"/>
    </xf>
    <xf numFmtId="0" fontId="9" fillId="0" borderId="6" xfId="1393" applyFont="1" applyFill="1" applyBorder="1" applyAlignment="1">
      <alignment horizontal="center" vertical="center" wrapText="1"/>
    </xf>
    <xf numFmtId="2" fontId="9" fillId="0" borderId="6" xfId="1393"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3" borderId="1" xfId="106" applyNumberFormat="1" applyFont="1" applyFill="1" applyBorder="1" applyAlignment="1">
      <alignment horizontal="left" vertical="center" wrapText="1"/>
    </xf>
    <xf numFmtId="0" fontId="5" fillId="3" borderId="1" xfId="106" applyNumberFormat="1" applyFont="1" applyFill="1" applyBorder="1" applyAlignment="1">
      <alignment horizontal="center" vertical="center" wrapText="1"/>
    </xf>
    <xf numFmtId="0" fontId="5" fillId="3" borderId="1" xfId="120" applyNumberFormat="1" applyFont="1" applyFill="1" applyBorder="1" applyAlignment="1">
      <alignment horizontal="left" vertical="center" wrapText="1"/>
    </xf>
    <xf numFmtId="0" fontId="5" fillId="3" borderId="1" xfId="12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8"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8" borderId="4" xfId="0" applyNumberFormat="1" applyFont="1" applyFill="1" applyBorder="1" applyAlignment="1">
      <alignment horizontal="center" vertical="center" wrapText="1"/>
    </xf>
    <xf numFmtId="0" fontId="9" fillId="3" borderId="1" xfId="31" applyNumberFormat="1" applyFont="1" applyFill="1" applyBorder="1" applyAlignment="1">
      <alignment horizontal="center" vertical="center" wrapText="1"/>
    </xf>
    <xf numFmtId="0" fontId="9" fillId="3" borderId="4" xfId="31" applyNumberFormat="1" applyFont="1" applyFill="1" applyBorder="1" applyAlignment="1">
      <alignment horizontal="center" vertical="center" wrapText="1"/>
    </xf>
    <xf numFmtId="0" fontId="23" fillId="3" borderId="1" xfId="31" applyNumberFormat="1" applyFont="1" applyFill="1" applyBorder="1" applyAlignment="1">
      <alignment horizontal="center" vertical="center" wrapText="1"/>
    </xf>
    <xf numFmtId="0" fontId="23" fillId="3" borderId="4" xfId="31" applyNumberFormat="1" applyFont="1" applyFill="1" applyBorder="1" applyAlignment="1">
      <alignment horizontal="center" vertical="center" wrapText="1"/>
    </xf>
    <xf numFmtId="0" fontId="9" fillId="7" borderId="1" xfId="31" applyNumberFormat="1" applyFont="1" applyFill="1" applyBorder="1" applyAlignment="1">
      <alignment horizontal="center" vertical="center" wrapText="1"/>
    </xf>
    <xf numFmtId="0" fontId="9" fillId="7" borderId="4" xfId="31" applyNumberFormat="1" applyFont="1" applyFill="1" applyBorder="1" applyAlignment="1">
      <alignment horizontal="center" vertical="center" wrapText="1"/>
    </xf>
    <xf numFmtId="0" fontId="9" fillId="7" borderId="1" xfId="8" applyNumberFormat="1" applyFont="1" applyFill="1" applyBorder="1" applyAlignment="1">
      <alignment horizontal="center" vertical="center" wrapText="1"/>
    </xf>
    <xf numFmtId="0" fontId="9" fillId="7" borderId="4" xfId="8" applyNumberFormat="1" applyFont="1" applyFill="1" applyBorder="1" applyAlignment="1">
      <alignment horizontal="center" vertical="center" wrapText="1"/>
    </xf>
    <xf numFmtId="0" fontId="9" fillId="3" borderId="4" xfId="8" applyNumberFormat="1" applyFont="1" applyFill="1" applyBorder="1" applyAlignment="1">
      <alignment horizontal="center" vertical="center" wrapText="1"/>
    </xf>
    <xf numFmtId="0" fontId="9" fillId="2" borderId="1" xfId="8" applyNumberFormat="1" applyFont="1" applyFill="1" applyBorder="1" applyAlignment="1">
      <alignment horizontal="center" vertical="center" wrapText="1"/>
    </xf>
    <xf numFmtId="0" fontId="9" fillId="0" borderId="4" xfId="8" applyNumberFormat="1" applyFont="1" applyFill="1" applyBorder="1" applyAlignment="1">
      <alignment horizontal="center" vertical="center" wrapText="1"/>
    </xf>
    <xf numFmtId="0" fontId="5" fillId="8" borderId="0" xfId="0" applyNumberFormat="1" applyFont="1" applyFill="1" applyAlignment="1">
      <alignment horizontal="center" vertical="center" wrapText="1"/>
    </xf>
    <xf numFmtId="0" fontId="23" fillId="3" borderId="1" xfId="26" applyNumberFormat="1" applyFont="1" applyFill="1" applyBorder="1" applyAlignment="1">
      <alignment horizontal="center" vertical="center" wrapText="1"/>
    </xf>
    <xf numFmtId="0" fontId="23" fillId="3" borderId="4" xfId="26" applyNumberFormat="1" applyFont="1" applyFill="1" applyBorder="1" applyAlignment="1">
      <alignment horizontal="center" vertical="center" wrapText="1"/>
    </xf>
    <xf numFmtId="0" fontId="5" fillId="3" borderId="1" xfId="0" applyNumberFormat="1" applyFont="1" applyFill="1" applyBorder="1" applyAlignment="1" applyProtection="1">
      <alignment horizontal="left" vertical="center" wrapText="1"/>
      <protection hidden="1"/>
    </xf>
    <xf numFmtId="0" fontId="5" fillId="3" borderId="1" xfId="0" applyNumberFormat="1" applyFont="1" applyFill="1" applyBorder="1" applyAlignment="1" applyProtection="1">
      <alignment horizontal="center" vertical="center" wrapText="1"/>
      <protection hidden="1"/>
    </xf>
    <xf numFmtId="0" fontId="9" fillId="3" borderId="1" xfId="0" applyNumberFormat="1" applyFont="1" applyFill="1" applyBorder="1" applyAlignment="1" applyProtection="1">
      <alignment horizontal="center" vertical="center" wrapText="1"/>
      <protection hidden="1"/>
    </xf>
    <xf numFmtId="0" fontId="23" fillId="0" borderId="1" xfId="26" applyNumberFormat="1" applyFont="1" applyFill="1" applyBorder="1" applyAlignment="1">
      <alignment horizontal="center" vertical="center" wrapText="1"/>
    </xf>
    <xf numFmtId="0" fontId="23" fillId="0" borderId="4" xfId="26"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hidden="1"/>
    </xf>
    <xf numFmtId="0" fontId="9" fillId="3" borderId="1" xfId="105" applyNumberFormat="1" applyFont="1" applyFill="1" applyBorder="1" applyAlignment="1">
      <alignment horizontal="center" vertical="center" wrapText="1"/>
    </xf>
    <xf numFmtId="0" fontId="23" fillId="3" borderId="1" xfId="0" applyNumberFormat="1" applyFont="1" applyFill="1" applyBorder="1" applyAlignment="1">
      <alignment horizontal="center" vertical="center" wrapText="1"/>
    </xf>
    <xf numFmtId="0" fontId="23" fillId="3" borderId="4" xfId="0" applyNumberFormat="1" applyFont="1" applyFill="1" applyBorder="1" applyAlignment="1">
      <alignment horizontal="center" vertical="center" wrapText="1"/>
    </xf>
    <xf numFmtId="0" fontId="23" fillId="2" borderId="1" xfId="0" applyNumberFormat="1" applyFont="1" applyFill="1" applyBorder="1" applyAlignment="1">
      <alignment horizontal="center" vertical="center" wrapText="1"/>
    </xf>
    <xf numFmtId="0" fontId="23" fillId="2" borderId="4" xfId="0" applyNumberFormat="1" applyFont="1" applyFill="1" applyBorder="1" applyAlignment="1">
      <alignment horizontal="center" vertical="center" wrapText="1"/>
    </xf>
    <xf numFmtId="0" fontId="38" fillId="3"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8" fillId="0" borderId="4" xfId="0" applyNumberFormat="1" applyFont="1" applyFill="1" applyBorder="1" applyAlignment="1">
      <alignment horizontal="center" vertical="center" wrapText="1"/>
    </xf>
    <xf numFmtId="0" fontId="38" fillId="3" borderId="4" xfId="0" applyNumberFormat="1"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34"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1" xfId="0" quotePrefix="1" applyNumberFormat="1" applyFont="1" applyFill="1" applyBorder="1" applyAlignment="1">
      <alignment horizontal="left" vertical="center" wrapText="1"/>
    </xf>
    <xf numFmtId="0" fontId="5" fillId="0" borderId="1" xfId="0" applyNumberFormat="1" applyFont="1" applyBorder="1" applyAlignment="1">
      <alignment horizontal="center" vertical="center" wrapText="1"/>
    </xf>
    <xf numFmtId="0" fontId="5" fillId="3" borderId="1" xfId="1" applyNumberFormat="1" applyFont="1" applyFill="1" applyBorder="1" applyAlignment="1">
      <alignment horizontal="center" vertical="center" wrapText="1"/>
    </xf>
    <xf numFmtId="222" fontId="9" fillId="0" borderId="6" xfId="1385"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5" fillId="3" borderId="1" xfId="98" applyNumberFormat="1" applyFont="1" applyFill="1" applyBorder="1" applyAlignment="1">
      <alignment horizontal="center" vertical="center" wrapText="1"/>
    </xf>
    <xf numFmtId="0" fontId="9" fillId="0" borderId="1" xfId="319" applyNumberFormat="1" applyFont="1" applyFill="1" applyBorder="1" applyAlignment="1">
      <alignment horizontal="center" vertical="center" wrapText="1"/>
    </xf>
    <xf numFmtId="0" fontId="5" fillId="3" borderId="1" xfId="98"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2" borderId="1" xfId="105" applyNumberFormat="1" applyFont="1" applyFill="1" applyBorder="1" applyAlignment="1">
      <alignment horizontal="center" vertical="center" wrapText="1"/>
    </xf>
    <xf numFmtId="0" fontId="9" fillId="3" borderId="1" xfId="99" applyNumberFormat="1" applyFont="1" applyFill="1" applyBorder="1" applyAlignment="1">
      <alignment horizontal="center" vertical="center" wrapText="1"/>
    </xf>
    <xf numFmtId="0" fontId="9" fillId="3" borderId="4" xfId="99" applyNumberFormat="1" applyFont="1" applyFill="1" applyBorder="1" applyAlignment="1">
      <alignment horizontal="center" vertical="center" wrapText="1"/>
    </xf>
    <xf numFmtId="0" fontId="5" fillId="3" borderId="1" xfId="136" applyNumberFormat="1" applyFont="1" applyFill="1" applyBorder="1" applyAlignment="1">
      <alignment horizontal="left" vertical="center" wrapText="1"/>
    </xf>
    <xf numFmtId="0" fontId="5" fillId="3" borderId="1" xfId="136" applyNumberFormat="1" applyFont="1" applyFill="1" applyBorder="1" applyAlignment="1">
      <alignment horizontal="center" vertical="center" wrapText="1"/>
    </xf>
    <xf numFmtId="0" fontId="9" fillId="3" borderId="1" xfId="137" applyNumberFormat="1" applyFont="1" applyFill="1" applyBorder="1" applyAlignment="1">
      <alignment horizontal="center" vertical="center" wrapText="1"/>
    </xf>
    <xf numFmtId="0" fontId="9" fillId="3" borderId="4" xfId="137" applyNumberFormat="1" applyFont="1" applyFill="1" applyBorder="1" applyAlignment="1">
      <alignment horizontal="center" vertical="center" wrapText="1"/>
    </xf>
    <xf numFmtId="0" fontId="9" fillId="3" borderId="1" xfId="136" applyNumberFormat="1" applyFont="1" applyFill="1" applyBorder="1" applyAlignment="1">
      <alignment horizontal="center" vertical="center" wrapText="1"/>
    </xf>
    <xf numFmtId="0" fontId="9" fillId="3" borderId="4" xfId="136" applyNumberFormat="1" applyFont="1" applyFill="1" applyBorder="1" applyAlignment="1">
      <alignment horizontal="center" vertical="center" wrapText="1"/>
    </xf>
    <xf numFmtId="0" fontId="9" fillId="0" borderId="6" xfId="99" applyNumberFormat="1" applyFont="1" applyFill="1" applyBorder="1" applyAlignment="1">
      <alignment horizontal="left" vertical="center" wrapText="1"/>
    </xf>
    <xf numFmtId="0" fontId="9" fillId="0" borderId="6" xfId="99" applyNumberFormat="1" applyFont="1" applyFill="1" applyBorder="1" applyAlignment="1">
      <alignment horizontal="center" vertical="center" wrapText="1"/>
    </xf>
    <xf numFmtId="0" fontId="9" fillId="0" borderId="6" xfId="100" applyNumberFormat="1" applyFont="1" applyFill="1" applyBorder="1" applyAlignment="1">
      <alignment horizontal="center" vertical="center" wrapText="1"/>
    </xf>
    <xf numFmtId="0" fontId="5" fillId="3" borderId="1" xfId="1385" applyNumberFormat="1" applyFont="1" applyFill="1" applyBorder="1" applyAlignment="1">
      <alignment horizontal="center" vertical="center" wrapText="1"/>
    </xf>
    <xf numFmtId="0" fontId="9" fillId="3" borderId="0" xfId="0" applyNumberFormat="1" applyFont="1" applyFill="1" applyAlignment="1">
      <alignment horizontal="center" vertical="center" wrapText="1"/>
    </xf>
    <xf numFmtId="0" fontId="5" fillId="3" borderId="1" xfId="15" applyNumberFormat="1" applyFont="1" applyFill="1" applyBorder="1" applyAlignment="1">
      <alignment horizontal="center" vertical="center" wrapText="1"/>
    </xf>
    <xf numFmtId="0" fontId="9" fillId="3" borderId="1" xfId="15" applyNumberFormat="1" applyFont="1" applyFill="1" applyBorder="1" applyAlignment="1">
      <alignment horizontal="center" vertical="center" wrapText="1"/>
    </xf>
    <xf numFmtId="0" fontId="9" fillId="0" borderId="1" xfId="13" applyNumberFormat="1" applyFont="1" applyFill="1" applyBorder="1" applyAlignment="1">
      <alignment horizontal="center" vertical="center" wrapText="1"/>
    </xf>
    <xf numFmtId="0" fontId="9" fillId="3" borderId="1" xfId="1385" applyNumberFormat="1" applyFont="1" applyFill="1" applyBorder="1" applyAlignment="1">
      <alignment horizontal="center" vertical="center" wrapText="1"/>
    </xf>
    <xf numFmtId="0" fontId="9" fillId="0" borderId="1" xfId="662" applyNumberFormat="1" applyFont="1" applyFill="1" applyBorder="1" applyAlignment="1">
      <alignment horizontal="center" vertical="center" wrapText="1"/>
    </xf>
    <xf numFmtId="0" fontId="9" fillId="0" borderId="1" xfId="662" quotePrefix="1" applyNumberFormat="1" applyFont="1" applyFill="1" applyBorder="1" applyAlignment="1">
      <alignment horizontal="center" vertical="center" wrapText="1"/>
    </xf>
    <xf numFmtId="0" fontId="9" fillId="0" borderId="1" xfId="1397" applyNumberFormat="1" applyFont="1" applyFill="1" applyBorder="1" applyAlignment="1">
      <alignment horizontal="center" vertical="center" wrapText="1"/>
    </xf>
    <xf numFmtId="0" fontId="9" fillId="0" borderId="1" xfId="46" applyNumberFormat="1" applyFont="1" applyFill="1" applyBorder="1" applyAlignment="1">
      <alignment horizontal="center" vertical="center" wrapText="1"/>
    </xf>
    <xf numFmtId="0" fontId="5" fillId="3" borderId="1" xfId="133" applyNumberFormat="1" applyFont="1" applyFill="1" applyBorder="1" applyAlignment="1">
      <alignment horizontal="left" vertical="center" wrapText="1"/>
    </xf>
    <xf numFmtId="0" fontId="5" fillId="3" borderId="1" xfId="133" applyNumberFormat="1" applyFont="1" applyFill="1" applyBorder="1" applyAlignment="1">
      <alignment horizontal="center" vertical="center" wrapText="1"/>
    </xf>
    <xf numFmtId="0" fontId="5" fillId="3" borderId="1" xfId="312" applyNumberFormat="1" applyFont="1" applyFill="1" applyBorder="1" applyAlignment="1">
      <alignment horizontal="center" vertical="center" wrapText="1"/>
    </xf>
    <xf numFmtId="0" fontId="5" fillId="3" borderId="1" xfId="104" applyNumberFormat="1" applyFont="1" applyFill="1" applyBorder="1" applyAlignment="1">
      <alignment horizontal="center" vertical="center" wrapText="1"/>
    </xf>
    <xf numFmtId="0" fontId="9" fillId="0" borderId="1" xfId="312" applyNumberFormat="1" applyFont="1" applyFill="1" applyBorder="1" applyAlignment="1">
      <alignment horizontal="center" vertical="center" wrapText="1"/>
    </xf>
    <xf numFmtId="0" fontId="9" fillId="0" borderId="0" xfId="0" applyNumberFormat="1" applyFont="1" applyBorder="1" applyAlignment="1">
      <alignment horizontal="center" vertical="center" wrapText="1"/>
    </xf>
    <xf numFmtId="0" fontId="5" fillId="3" borderId="1" xfId="33" applyNumberFormat="1" applyFont="1" applyFill="1" applyBorder="1" applyAlignment="1">
      <alignment horizontal="center" vertical="center" wrapText="1"/>
    </xf>
    <xf numFmtId="0" fontId="5" fillId="3" borderId="1" xfId="1393" applyNumberFormat="1" applyFont="1" applyFill="1" applyBorder="1" applyAlignment="1">
      <alignment horizontal="center" vertical="center" wrapText="1"/>
    </xf>
    <xf numFmtId="0" fontId="9" fillId="0" borderId="1" xfId="0" applyNumberFormat="1" applyFont="1" applyBorder="1" applyAlignment="1">
      <alignment horizontal="left" vertical="center" wrapText="1"/>
    </xf>
    <xf numFmtId="0" fontId="9" fillId="0" borderId="1" xfId="98" applyNumberFormat="1" applyFont="1" applyFill="1" applyBorder="1" applyAlignment="1">
      <alignment horizontal="left" vertical="center" wrapText="1"/>
    </xf>
    <xf numFmtId="0" fontId="9" fillId="0" borderId="1" xfId="108" applyNumberFormat="1" applyFont="1" applyFill="1" applyBorder="1" applyAlignment="1">
      <alignment horizontal="left" vertical="center" wrapText="1"/>
    </xf>
    <xf numFmtId="0" fontId="9" fillId="0" borderId="1" xfId="662" applyNumberFormat="1" applyFont="1" applyFill="1" applyBorder="1" applyAlignment="1">
      <alignment horizontal="left" vertical="center" wrapText="1"/>
    </xf>
    <xf numFmtId="0" fontId="9" fillId="0" borderId="1" xfId="1397" applyNumberFormat="1" applyFont="1" applyFill="1" applyBorder="1" applyAlignment="1">
      <alignment horizontal="left" vertical="center" wrapText="1"/>
    </xf>
    <xf numFmtId="0" fontId="9" fillId="0" borderId="0" xfId="0" applyNumberFormat="1" applyFont="1" applyFill="1" applyBorder="1" applyAlignment="1">
      <alignment horizontal="left" vertical="center" wrapText="1"/>
    </xf>
    <xf numFmtId="0" fontId="9" fillId="0" borderId="0" xfId="0" applyNumberFormat="1" applyFont="1" applyFill="1" applyAlignment="1">
      <alignment horizontal="left"/>
    </xf>
    <xf numFmtId="0" fontId="9" fillId="0" borderId="1" xfId="2" quotePrefix="1" applyNumberFormat="1" applyFont="1" applyFill="1" applyBorder="1" applyAlignment="1">
      <alignment horizontal="left" vertical="center" wrapText="1"/>
    </xf>
    <xf numFmtId="0" fontId="9" fillId="3" borderId="1" xfId="0" applyNumberFormat="1" applyFont="1" applyFill="1" applyBorder="1" applyAlignment="1">
      <alignment horizontal="left" vertical="center" wrapText="1" readingOrder="1"/>
    </xf>
    <xf numFmtId="0" fontId="5" fillId="3" borderId="1" xfId="0" applyNumberFormat="1" applyFont="1" applyFill="1" applyBorder="1" applyAlignment="1">
      <alignment horizontal="left" vertical="center" wrapText="1" readingOrder="1"/>
    </xf>
    <xf numFmtId="0" fontId="9" fillId="0" borderId="1" xfId="0" applyNumberFormat="1" applyFont="1" applyFill="1" applyBorder="1" applyAlignment="1">
      <alignment horizontal="left" vertical="center" wrapText="1" readingOrder="1"/>
    </xf>
    <xf numFmtId="0" fontId="9" fillId="0" borderId="1" xfId="0" applyNumberFormat="1" applyFont="1" applyBorder="1" applyAlignment="1">
      <alignment horizontal="left" vertical="center" wrapText="1" readingOrder="1"/>
    </xf>
    <xf numFmtId="0" fontId="5" fillId="3" borderId="1" xfId="105" quotePrefix="1" applyNumberFormat="1" applyFont="1" applyFill="1" applyBorder="1" applyAlignment="1">
      <alignment horizontal="left" vertical="center" wrapText="1"/>
    </xf>
    <xf numFmtId="0" fontId="5" fillId="3" borderId="1" xfId="104"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12" fillId="0" borderId="0" xfId="0" applyNumberFormat="1" applyFont="1" applyFill="1" applyAlignment="1">
      <alignment horizontal="left" vertical="center"/>
    </xf>
    <xf numFmtId="3" fontId="9" fillId="0" borderId="1" xfId="1399" applyNumberFormat="1" applyFont="1" applyFill="1" applyBorder="1" applyAlignment="1">
      <alignment horizontal="left" vertical="center" wrapText="1"/>
    </xf>
    <xf numFmtId="43" fontId="9" fillId="0" borderId="1" xfId="1385" applyNumberFormat="1" applyFont="1" applyFill="1" applyBorder="1" applyAlignment="1">
      <alignment vertical="center"/>
    </xf>
    <xf numFmtId="43" fontId="9" fillId="0" borderId="1" xfId="1385" applyNumberFormat="1" applyFont="1" applyFill="1" applyBorder="1" applyAlignment="1">
      <alignment horizontal="center" vertical="center" wrapText="1"/>
    </xf>
    <xf numFmtId="0" fontId="12" fillId="0" borderId="1" xfId="36"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9" fillId="2" borderId="0" xfId="0" applyFont="1" applyFill="1" applyAlignment="1">
      <alignment vertical="center"/>
    </xf>
    <xf numFmtId="0" fontId="9" fillId="2" borderId="4" xfId="0" applyNumberFormat="1" applyFont="1" applyFill="1" applyBorder="1"/>
    <xf numFmtId="0" fontId="9" fillId="2" borderId="0" xfId="0" applyNumberFormat="1" applyFont="1" applyFill="1"/>
    <xf numFmtId="0" fontId="146" fillId="2" borderId="1" xfId="0" applyNumberFormat="1" applyFont="1" applyFill="1" applyBorder="1"/>
    <xf numFmtId="0" fontId="5" fillId="2" borderId="1" xfId="0" applyNumberFormat="1" applyFont="1" applyFill="1" applyBorder="1" applyAlignment="1">
      <alignment horizontal="left" vertical="center" wrapText="1"/>
    </xf>
    <xf numFmtId="0" fontId="9" fillId="2" borderId="1" xfId="3" applyFont="1" applyFill="1" applyBorder="1" applyAlignment="1">
      <alignment horizontal="center" vertical="center"/>
    </xf>
    <xf numFmtId="49" fontId="9" fillId="2" borderId="4" xfId="3" applyNumberFormat="1" applyFont="1" applyFill="1" applyBorder="1" applyAlignment="1">
      <alignment horizontal="center" vertical="center"/>
    </xf>
    <xf numFmtId="0" fontId="5" fillId="2" borderId="1" xfId="3" applyNumberFormat="1" applyFont="1" applyFill="1" applyBorder="1" applyAlignment="1">
      <alignment vertical="center" wrapText="1"/>
    </xf>
    <xf numFmtId="0" fontId="9" fillId="2" borderId="1" xfId="3" applyNumberFormat="1" applyFont="1" applyFill="1" applyBorder="1" applyAlignment="1">
      <alignment horizontal="center" vertical="center" wrapText="1"/>
    </xf>
    <xf numFmtId="0" fontId="9" fillId="2" borderId="1" xfId="8"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0" xfId="0" applyFont="1" applyFill="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NumberFormat="1" applyFont="1" applyFill="1" applyBorder="1" applyAlignment="1">
      <alignment vertical="center"/>
    </xf>
    <xf numFmtId="0" fontId="9" fillId="2" borderId="1" xfId="33" applyFont="1" applyFill="1" applyBorder="1" applyAlignment="1">
      <alignment horizontal="left" vertical="center" wrapText="1"/>
    </xf>
    <xf numFmtId="0" fontId="9" fillId="2" borderId="1" xfId="13" applyFont="1" applyFill="1" applyBorder="1" applyAlignment="1">
      <alignment horizontal="center" vertical="center" wrapText="1"/>
    </xf>
    <xf numFmtId="167" fontId="9" fillId="2" borderId="1" xfId="13" applyNumberFormat="1" applyFont="1" applyFill="1" applyBorder="1" applyAlignment="1">
      <alignment horizontal="center" vertical="center" wrapText="1"/>
    </xf>
    <xf numFmtId="167" fontId="9" fillId="2" borderId="1" xfId="33" applyNumberFormat="1" applyFont="1" applyFill="1" applyBorder="1" applyAlignment="1">
      <alignment horizontal="center" vertical="center" wrapText="1"/>
    </xf>
    <xf numFmtId="170" fontId="9" fillId="2" borderId="1" xfId="33" applyNumberFormat="1" applyFont="1" applyFill="1" applyBorder="1" applyAlignment="1">
      <alignment horizontal="center" vertical="center" wrapText="1"/>
    </xf>
    <xf numFmtId="0" fontId="9" fillId="2" borderId="1" xfId="13" applyFont="1" applyFill="1" applyBorder="1" applyAlignment="1">
      <alignment horizontal="left" vertical="center" wrapText="1"/>
    </xf>
    <xf numFmtId="0" fontId="9" fillId="2" borderId="1" xfId="0" applyFont="1" applyFill="1" applyBorder="1"/>
    <xf numFmtId="0" fontId="9" fillId="2" borderId="4" xfId="0" applyFont="1" applyFill="1" applyBorder="1"/>
    <xf numFmtId="0" fontId="9" fillId="2" borderId="1" xfId="4" applyFont="1" applyFill="1" applyBorder="1" applyAlignment="1">
      <alignment horizontal="left" vertical="center" wrapText="1"/>
    </xf>
    <xf numFmtId="0" fontId="9" fillId="2" borderId="0" xfId="0" applyFont="1" applyFill="1"/>
    <xf numFmtId="0" fontId="9" fillId="2" borderId="5" xfId="0" applyFont="1" applyFill="1" applyBorder="1" applyAlignment="1">
      <alignment wrapText="1"/>
    </xf>
    <xf numFmtId="0" fontId="9" fillId="2" borderId="1" xfId="0" applyNumberFormat="1" applyFont="1" applyFill="1" applyBorder="1" applyAlignment="1">
      <alignment horizontal="left"/>
    </xf>
    <xf numFmtId="49" fontId="9" fillId="2" borderId="1" xfId="3" applyNumberFormat="1" applyFont="1" applyFill="1" applyBorder="1" applyAlignment="1">
      <alignment horizontal="center" vertical="center"/>
    </xf>
    <xf numFmtId="0" fontId="9" fillId="2" borderId="1" xfId="3" applyFont="1" applyFill="1" applyBorder="1" applyAlignment="1">
      <alignment vertical="center" wrapText="1"/>
    </xf>
    <xf numFmtId="0" fontId="9" fillId="2" borderId="1" xfId="3" applyNumberFormat="1" applyFont="1" applyFill="1" applyBorder="1" applyAlignment="1">
      <alignment horizontal="left" vertical="center" wrapText="1"/>
    </xf>
    <xf numFmtId="0" fontId="9" fillId="2" borderId="1" xfId="3" applyFont="1" applyFill="1" applyBorder="1" applyAlignment="1">
      <alignment vertical="center"/>
    </xf>
    <xf numFmtId="0" fontId="9" fillId="2" borderId="0" xfId="3" applyFont="1" applyFill="1" applyAlignment="1">
      <alignment vertical="center"/>
    </xf>
    <xf numFmtId="0" fontId="9" fillId="2" borderId="1" xfId="3" applyFont="1" applyFill="1" applyBorder="1" applyAlignment="1">
      <alignment horizontal="left" vertical="center" wrapText="1"/>
    </xf>
    <xf numFmtId="0" fontId="9" fillId="2" borderId="0" xfId="3" applyNumberFormat="1" applyFont="1" applyFill="1" applyBorder="1" applyAlignment="1">
      <alignment horizontal="left" vertical="center" wrapText="1"/>
    </xf>
    <xf numFmtId="0" fontId="9" fillId="2" borderId="0" xfId="3" applyNumberFormat="1" applyFont="1" applyFill="1" applyBorder="1" applyAlignment="1">
      <alignmen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vertical="center"/>
    </xf>
    <xf numFmtId="0" fontId="5" fillId="2"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2" fontId="9" fillId="2" borderId="1" xfId="0" applyNumberFormat="1" applyFont="1" applyFill="1" applyBorder="1" applyAlignment="1">
      <alignment horizontal="left" vertical="center"/>
    </xf>
    <xf numFmtId="0" fontId="9" fillId="2" borderId="1" xfId="27" applyFont="1" applyFill="1" applyBorder="1" applyAlignment="1">
      <alignment horizontal="center" vertical="center"/>
    </xf>
    <xf numFmtId="0" fontId="9" fillId="2" borderId="1" xfId="27" applyFont="1" applyFill="1" applyBorder="1" applyAlignment="1">
      <alignment horizontal="center" vertical="center" wrapText="1"/>
    </xf>
    <xf numFmtId="222" fontId="9" fillId="2" borderId="1" xfId="292" applyNumberFormat="1" applyFont="1" applyFill="1" applyBorder="1" applyAlignment="1">
      <alignment horizontal="right" vertical="center"/>
    </xf>
    <xf numFmtId="2" fontId="9" fillId="2" borderId="1" xfId="27" quotePrefix="1" applyNumberFormat="1" applyFont="1" applyFill="1" applyBorder="1" applyAlignment="1">
      <alignment horizontal="left" vertical="center" wrapText="1"/>
    </xf>
    <xf numFmtId="222" fontId="9" fillId="2" borderId="1" xfId="292" applyNumberFormat="1" applyFont="1" applyFill="1" applyBorder="1" applyAlignment="1">
      <alignment vertical="center"/>
    </xf>
    <xf numFmtId="223" fontId="9" fillId="2" borderId="1" xfId="0" applyNumberFormat="1" applyFont="1" applyFill="1" applyBorder="1" applyAlignment="1">
      <alignment horizontal="center" vertical="center" wrapText="1"/>
    </xf>
    <xf numFmtId="0" fontId="9" fillId="2" borderId="1" xfId="0" quotePrefix="1" applyFont="1" applyFill="1" applyBorder="1" applyAlignment="1">
      <alignment horizontal="left" vertical="center" wrapText="1"/>
    </xf>
    <xf numFmtId="49" fontId="9" fillId="2" borderId="1" xfId="106" applyNumberFormat="1" applyFont="1" applyFill="1" applyBorder="1" applyAlignment="1">
      <alignment horizontal="center" vertical="center" wrapText="1"/>
    </xf>
    <xf numFmtId="49" fontId="9" fillId="2" borderId="1" xfId="106" applyNumberFormat="1" applyFont="1" applyFill="1" applyBorder="1" applyAlignment="1">
      <alignment horizontal="left" vertical="center" wrapText="1"/>
    </xf>
    <xf numFmtId="0" fontId="5" fillId="2" borderId="1" xfId="0" applyNumberFormat="1" applyFont="1" applyFill="1" applyBorder="1"/>
    <xf numFmtId="0" fontId="5" fillId="2" borderId="4" xfId="0" applyNumberFormat="1" applyFont="1" applyFill="1" applyBorder="1"/>
    <xf numFmtId="0" fontId="5" fillId="2" borderId="1" xfId="0" applyFont="1" applyFill="1" applyBorder="1" applyAlignment="1">
      <alignment horizontal="center" vertical="center" wrapText="1" readingOrder="1"/>
    </xf>
    <xf numFmtId="0" fontId="9" fillId="2" borderId="33" xfId="0" applyFont="1" applyFill="1" applyBorder="1" applyAlignment="1">
      <alignment horizontal="center" vertical="center"/>
    </xf>
    <xf numFmtId="0" fontId="9" fillId="2" borderId="11" xfId="0" applyFont="1" applyFill="1" applyBorder="1" applyAlignment="1">
      <alignment horizontal="left" vertical="center" wrapText="1"/>
    </xf>
    <xf numFmtId="0" fontId="5" fillId="2" borderId="1" xfId="120" applyFont="1" applyFill="1" applyBorder="1" applyAlignment="1">
      <alignment horizontal="left" vertical="center" wrapText="1"/>
    </xf>
    <xf numFmtId="0" fontId="9" fillId="2" borderId="1" xfId="120" applyFont="1" applyFill="1" applyBorder="1" applyAlignment="1">
      <alignment horizontal="center" vertical="center" wrapText="1"/>
    </xf>
    <xf numFmtId="0" fontId="9" fillId="2" borderId="1" xfId="120" applyFont="1" applyFill="1" applyBorder="1" applyAlignment="1">
      <alignment horizontal="left" vertical="center" wrapText="1"/>
    </xf>
    <xf numFmtId="2" fontId="9" fillId="2" borderId="1" xfId="120" applyNumberFormat="1" applyFont="1" applyFill="1" applyBorder="1" applyAlignment="1">
      <alignment horizontal="center" vertical="center" wrapText="1"/>
    </xf>
    <xf numFmtId="0" fontId="9" fillId="2" borderId="1" xfId="125" applyNumberFormat="1" applyFont="1" applyFill="1" applyBorder="1" applyAlignment="1">
      <alignment horizontal="left" vertical="center" wrapText="1"/>
    </xf>
    <xf numFmtId="0" fontId="9" fillId="2" borderId="1" xfId="8" applyFont="1" applyFill="1" applyBorder="1" applyAlignment="1">
      <alignment vertical="center" wrapText="1"/>
    </xf>
    <xf numFmtId="0" fontId="9" fillId="2" borderId="1" xfId="120" applyFont="1" applyFill="1" applyBorder="1" applyAlignment="1">
      <alignment vertical="center" wrapText="1"/>
    </xf>
    <xf numFmtId="0" fontId="9" fillId="2" borderId="0" xfId="120" applyFont="1" applyFill="1" applyBorder="1" applyAlignment="1">
      <alignment horizontal="left" vertical="center" wrapText="1"/>
    </xf>
    <xf numFmtId="0" fontId="9" fillId="2" borderId="0" xfId="125" applyNumberFormat="1" applyFont="1" applyFill="1" applyBorder="1" applyAlignment="1">
      <alignment vertical="center" wrapText="1"/>
    </xf>
    <xf numFmtId="2" fontId="9" fillId="2" borderId="1" xfId="125" applyNumberFormat="1" applyFont="1" applyFill="1" applyBorder="1" applyAlignment="1">
      <alignment horizontal="center" vertical="center" wrapText="1"/>
    </xf>
    <xf numFmtId="0" fontId="5" fillId="2" borderId="1" xfId="0" applyFont="1" applyFill="1" applyBorder="1" applyAlignment="1">
      <alignment wrapText="1"/>
    </xf>
    <xf numFmtId="0" fontId="5" fillId="2" borderId="0" xfId="0" applyFont="1" applyFill="1" applyAlignment="1">
      <alignment wrapText="1"/>
    </xf>
    <xf numFmtId="2" fontId="9" fillId="2" borderId="1" xfId="1388" applyNumberFormat="1" applyFont="1" applyFill="1" applyBorder="1" applyAlignment="1">
      <alignment horizontal="center" vertical="center" wrapText="1"/>
    </xf>
    <xf numFmtId="0" fontId="9" fillId="2" borderId="1" xfId="120" quotePrefix="1" applyFont="1" applyFill="1" applyBorder="1" applyAlignment="1">
      <alignment horizontal="left" vertical="center" wrapText="1"/>
    </xf>
    <xf numFmtId="0" fontId="5" fillId="2" borderId="1"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vertical="center"/>
    </xf>
    <xf numFmtId="0" fontId="9" fillId="2" borderId="1" xfId="125" applyNumberFormat="1" applyFont="1" applyFill="1" applyBorder="1" applyAlignment="1">
      <alignment vertical="center" wrapText="1"/>
    </xf>
    <xf numFmtId="0" fontId="9" fillId="2" borderId="1" xfId="20" applyFont="1" applyFill="1" applyBorder="1" applyAlignment="1">
      <alignment horizontal="center" vertical="center" wrapText="1"/>
    </xf>
    <xf numFmtId="167" fontId="9" fillId="2" borderId="1" xfId="20" applyNumberFormat="1" applyFont="1" applyFill="1" applyBorder="1" applyAlignment="1">
      <alignment horizontal="center" vertical="center" wrapText="1"/>
    </xf>
    <xf numFmtId="0" fontId="9" fillId="2" borderId="1" xfId="20" applyFont="1" applyFill="1" applyBorder="1" applyAlignment="1">
      <alignment horizontal="left" vertical="center" wrapText="1"/>
    </xf>
    <xf numFmtId="0" fontId="5" fillId="2" borderId="1" xfId="10" applyFont="1" applyFill="1" applyBorder="1" applyAlignment="1">
      <alignment horizontal="left" vertical="center" wrapText="1"/>
    </xf>
    <xf numFmtId="4" fontId="9" fillId="2" borderId="1" xfId="0" applyNumberFormat="1" applyFont="1" applyFill="1" applyBorder="1" applyAlignment="1">
      <alignment horizontal="center" vertical="center" wrapText="1"/>
    </xf>
    <xf numFmtId="0" fontId="9" fillId="2" borderId="1" xfId="1395" quotePrefix="1" applyFont="1" applyFill="1" applyBorder="1" applyAlignment="1">
      <alignment horizontal="center" vertical="center" wrapText="1"/>
    </xf>
    <xf numFmtId="0" fontId="9" fillId="2" borderId="1" xfId="138"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1" xfId="26" applyFont="1" applyFill="1" applyBorder="1"/>
    <xf numFmtId="0" fontId="9" fillId="2" borderId="4" xfId="26" applyFont="1" applyFill="1" applyBorder="1"/>
    <xf numFmtId="0" fontId="5" fillId="2" borderId="1" xfId="0" applyFont="1" applyFill="1" applyBorder="1" applyAlignment="1" applyProtection="1">
      <alignment horizontal="left" vertical="center" wrapText="1"/>
      <protection hidden="1"/>
    </xf>
    <xf numFmtId="0" fontId="9" fillId="2" borderId="0" xfId="26" applyFont="1" applyFill="1"/>
    <xf numFmtId="0" fontId="9" fillId="2" borderId="1" xfId="129" applyFont="1" applyFill="1" applyBorder="1" applyAlignment="1" applyProtection="1">
      <alignment horizontal="left" vertical="center" wrapText="1"/>
      <protection hidden="1"/>
    </xf>
    <xf numFmtId="0" fontId="9" fillId="2" borderId="1" xfId="10" applyNumberFormat="1" applyFont="1" applyFill="1" applyBorder="1" applyAlignment="1">
      <alignment horizontal="left" vertical="center" wrapText="1"/>
    </xf>
    <xf numFmtId="0" fontId="9" fillId="2" borderId="1" xfId="11" applyNumberFormat="1" applyFont="1" applyFill="1" applyBorder="1" applyAlignment="1">
      <alignment horizontal="center" vertical="center" wrapText="1"/>
    </xf>
    <xf numFmtId="0" fontId="9" fillId="2" borderId="1" xfId="10" applyNumberFormat="1" applyFont="1" applyFill="1" applyBorder="1" applyAlignment="1">
      <alignment horizontal="center" vertical="center" wrapText="1"/>
    </xf>
    <xf numFmtId="0" fontId="9" fillId="2" borderId="1" xfId="12" applyNumberFormat="1" applyFont="1" applyFill="1" applyBorder="1" applyAlignment="1">
      <alignment horizontal="center" vertical="center" wrapText="1"/>
    </xf>
    <xf numFmtId="0" fontId="38" fillId="2" borderId="1" xfId="0" applyFont="1" applyFill="1" applyBorder="1" applyAlignment="1">
      <alignment wrapText="1"/>
    </xf>
    <xf numFmtId="0" fontId="38" fillId="2" borderId="4" xfId="0" applyFont="1" applyFill="1" applyBorder="1" applyAlignment="1">
      <alignment wrapText="1"/>
    </xf>
    <xf numFmtId="167"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38" fillId="2" borderId="0" xfId="0" applyFont="1" applyFill="1" applyBorder="1" applyAlignment="1">
      <alignment wrapText="1"/>
    </xf>
    <xf numFmtId="167" fontId="9" fillId="2" borderId="1" xfId="0" applyNumberFormat="1" applyFont="1" applyFill="1" applyBorder="1" applyAlignment="1">
      <alignment horizontal="center" vertical="center" wrapText="1"/>
    </xf>
    <xf numFmtId="0" fontId="23" fillId="2" borderId="1" xfId="0" applyFont="1" applyFill="1" applyBorder="1"/>
    <xf numFmtId="0" fontId="23" fillId="2" borderId="4" xfId="0" applyFont="1" applyFill="1" applyBorder="1"/>
    <xf numFmtId="0" fontId="23" fillId="2" borderId="0" xfId="0" applyFont="1" applyFill="1" applyBorder="1"/>
    <xf numFmtId="0" fontId="9" fillId="2" borderId="1" xfId="1392" applyFont="1" applyFill="1" applyBorder="1" applyAlignment="1">
      <alignment vertical="center" wrapText="1"/>
    </xf>
    <xf numFmtId="2" fontId="5" fillId="2" borderId="1" xfId="0" applyNumberFormat="1" applyFont="1" applyFill="1" applyBorder="1" applyAlignment="1">
      <alignment horizontal="center" vertical="center" wrapText="1"/>
    </xf>
    <xf numFmtId="0" fontId="23" fillId="2" borderId="1" xfId="0" quotePrefix="1" applyFont="1" applyFill="1" applyBorder="1" applyAlignment="1">
      <alignment horizontal="justify" vertical="center" wrapText="1"/>
    </xf>
    <xf numFmtId="2" fontId="9" fillId="2" borderId="1" xfId="0" quotePrefix="1" applyNumberFormat="1" applyFont="1" applyFill="1" applyBorder="1" applyAlignment="1">
      <alignment horizontal="justify" vertical="center" wrapText="1"/>
    </xf>
    <xf numFmtId="2" fontId="9" fillId="2" borderId="1" xfId="33" quotePrefix="1" applyNumberFormat="1" applyFont="1" applyFill="1" applyBorder="1" applyAlignment="1">
      <alignment horizontal="justify" vertical="center" wrapText="1"/>
    </xf>
    <xf numFmtId="0" fontId="9" fillId="2" borderId="1" xfId="0" quotePrefix="1" applyFont="1" applyFill="1" applyBorder="1" applyAlignment="1">
      <alignment horizontal="justify" vertical="center" wrapText="1"/>
    </xf>
    <xf numFmtId="0" fontId="9" fillId="2" borderId="1" xfId="0" applyFont="1" applyFill="1" applyBorder="1" applyAlignment="1">
      <alignment horizontal="center" vertical="center" wrapText="1" readingOrder="1"/>
    </xf>
    <xf numFmtId="2" fontId="9" fillId="2" borderId="1" xfId="0" applyNumberFormat="1" applyFont="1" applyFill="1" applyBorder="1"/>
    <xf numFmtId="0" fontId="9" fillId="2" borderId="1" xfId="46" applyFont="1" applyFill="1" applyBorder="1" applyAlignment="1">
      <alignment horizontal="center" vertical="center" wrapText="1"/>
    </xf>
    <xf numFmtId="0" fontId="5" fillId="2" borderId="1" xfId="0" applyFont="1" applyFill="1" applyBorder="1"/>
    <xf numFmtId="0" fontId="9" fillId="2" borderId="6" xfId="0" applyFont="1" applyFill="1" applyBorder="1" applyAlignment="1">
      <alignment horizontal="center" vertical="center" wrapText="1"/>
    </xf>
    <xf numFmtId="43" fontId="9" fillId="2" borderId="6" xfId="1385" applyFont="1" applyFill="1" applyBorder="1" applyAlignment="1">
      <alignment horizontal="right" vertical="center" wrapText="1"/>
    </xf>
    <xf numFmtId="49" fontId="9" fillId="2" borderId="3" xfId="0" quotePrefix="1" applyNumberFormat="1" applyFont="1" applyFill="1" applyBorder="1" applyAlignment="1">
      <alignment horizontal="center" vertical="center" wrapText="1"/>
    </xf>
    <xf numFmtId="0" fontId="5" fillId="2" borderId="1" xfId="98" applyFont="1" applyFill="1" applyBorder="1" applyAlignment="1">
      <alignment vertical="center" wrapText="1"/>
    </xf>
    <xf numFmtId="0" fontId="5" fillId="2" borderId="1" xfId="98" applyFont="1" applyFill="1" applyBorder="1" applyAlignment="1">
      <alignment horizontal="left" vertical="center" wrapText="1"/>
    </xf>
    <xf numFmtId="0" fontId="9" fillId="2" borderId="1" xfId="98" applyFont="1" applyFill="1" applyBorder="1" applyAlignment="1">
      <alignment vertical="center" wrapText="1"/>
    </xf>
    <xf numFmtId="0" fontId="9" fillId="2" borderId="1" xfId="98" applyFont="1" applyFill="1" applyBorder="1" applyAlignment="1">
      <alignment horizontal="left" vertical="center" wrapText="1"/>
    </xf>
    <xf numFmtId="2" fontId="9" fillId="2" borderId="1" xfId="98"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0" xfId="0" applyNumberFormat="1" applyFont="1" applyFill="1" applyAlignment="1">
      <alignment horizontal="left"/>
    </xf>
    <xf numFmtId="0" fontId="9" fillId="2" borderId="0" xfId="0" applyFont="1" applyFill="1" applyBorder="1" applyAlignment="1">
      <alignment horizontal="left" vertical="center" wrapText="1"/>
    </xf>
    <xf numFmtId="2" fontId="5" fillId="2" borderId="1" xfId="105" applyNumberFormat="1" applyFont="1" applyFill="1" applyBorder="1" applyAlignment="1">
      <alignment horizontal="center" vertical="center" wrapText="1"/>
    </xf>
    <xf numFmtId="2" fontId="5" fillId="2" borderId="1" xfId="7" applyNumberFormat="1" applyFont="1" applyFill="1" applyBorder="1" applyAlignment="1">
      <alignment horizontal="center" vertical="center" wrapText="1"/>
    </xf>
    <xf numFmtId="0" fontId="9" fillId="2" borderId="1" xfId="0" applyNumberFormat="1" applyFont="1" applyFill="1" applyBorder="1" applyAlignment="1">
      <alignment vertical="center" wrapText="1"/>
    </xf>
    <xf numFmtId="0" fontId="9" fillId="2" borderId="1" xfId="120" applyNumberFormat="1" applyFont="1" applyFill="1" applyBorder="1" applyAlignment="1">
      <alignment horizontal="left" vertical="center" wrapText="1"/>
    </xf>
    <xf numFmtId="0" fontId="9" fillId="2" borderId="1" xfId="136" applyFont="1" applyFill="1" applyBorder="1" applyAlignment="1">
      <alignment vertical="center"/>
    </xf>
    <xf numFmtId="0" fontId="9" fillId="2" borderId="4" xfId="136" applyFont="1" applyFill="1" applyBorder="1" applyAlignment="1">
      <alignment vertical="center"/>
    </xf>
    <xf numFmtId="0" fontId="5" fillId="2" borderId="1" xfId="136" applyFont="1" applyFill="1" applyBorder="1" applyAlignment="1">
      <alignment horizontal="center" vertical="center" wrapText="1"/>
    </xf>
    <xf numFmtId="0" fontId="5" fillId="2" borderId="1" xfId="99" applyFont="1" applyFill="1" applyBorder="1" applyAlignment="1">
      <alignment horizontal="left" vertical="center" wrapText="1"/>
    </xf>
    <xf numFmtId="0" fontId="5" fillId="2" borderId="1" xfId="136" applyFont="1" applyFill="1" applyBorder="1" applyAlignment="1">
      <alignment vertical="center"/>
    </xf>
    <xf numFmtId="0" fontId="5" fillId="2" borderId="4" xfId="136" applyFont="1" applyFill="1" applyBorder="1" applyAlignment="1">
      <alignment vertical="center"/>
    </xf>
    <xf numFmtId="0" fontId="9" fillId="2" borderId="0" xfId="136" applyFont="1" applyFill="1" applyAlignment="1">
      <alignment vertical="center"/>
    </xf>
    <xf numFmtId="0" fontId="9" fillId="2" borderId="4" xfId="0" applyNumberFormat="1" applyFont="1" applyFill="1" applyBorder="1" applyAlignment="1">
      <alignment horizontal="center" vertical="center"/>
    </xf>
    <xf numFmtId="0" fontId="9" fillId="2" borderId="0" xfId="0" applyNumberFormat="1" applyFont="1" applyFill="1" applyAlignment="1">
      <alignment horizontal="center" vertical="center"/>
    </xf>
    <xf numFmtId="0" fontId="9" fillId="2" borderId="1" xfId="0" quotePrefix="1" applyFont="1" applyFill="1" applyBorder="1" applyAlignment="1">
      <alignment horizontal="center" vertical="center" wrapText="1"/>
    </xf>
    <xf numFmtId="0" fontId="9" fillId="2" borderId="1" xfId="118" applyNumberFormat="1" applyFont="1" applyFill="1" applyBorder="1" applyAlignment="1">
      <alignment horizontal="center" vertical="center" wrapText="1"/>
    </xf>
    <xf numFmtId="0" fontId="9" fillId="2" borderId="1" xfId="107" applyFont="1" applyFill="1" applyBorder="1" applyAlignment="1" applyProtection="1">
      <alignment horizontal="left" vertical="center" wrapText="1"/>
    </xf>
    <xf numFmtId="0" fontId="9" fillId="2" borderId="1" xfId="1393" applyFont="1" applyFill="1" applyBorder="1" applyAlignment="1">
      <alignment horizontal="center" vertical="center" wrapText="1"/>
    </xf>
    <xf numFmtId="4" fontId="9" fillId="2" borderId="0" xfId="0" applyNumberFormat="1" applyFont="1" applyFill="1"/>
    <xf numFmtId="0" fontId="9" fillId="2" borderId="1" xfId="662" applyFont="1" applyFill="1" applyBorder="1" applyAlignment="1">
      <alignment horizontal="center" vertical="center" wrapText="1"/>
    </xf>
    <xf numFmtId="0" fontId="15" fillId="2" borderId="1" xfId="1396" applyFont="1" applyFill="1" applyBorder="1" applyAlignment="1">
      <alignment horizontal="center" vertical="center" wrapText="1"/>
    </xf>
    <xf numFmtId="0" fontId="9" fillId="2" borderId="1" xfId="1396" applyFont="1" applyFill="1" applyBorder="1" applyAlignment="1">
      <alignment horizontal="center" vertical="center" wrapText="1"/>
    </xf>
    <xf numFmtId="2" fontId="5" fillId="2" borderId="1" xfId="133" applyNumberFormat="1" applyFont="1" applyFill="1" applyBorder="1" applyAlignment="1">
      <alignment horizontal="left" vertical="center" wrapText="1"/>
    </xf>
    <xf numFmtId="0" fontId="9" fillId="2" borderId="1" xfId="0" quotePrefix="1" applyFont="1" applyFill="1" applyBorder="1" applyAlignment="1">
      <alignment vertical="center" wrapText="1"/>
    </xf>
    <xf numFmtId="0" fontId="9" fillId="2" borderId="1" xfId="28" quotePrefix="1" applyFont="1" applyFill="1" applyBorder="1" applyAlignment="1">
      <alignment horizontal="left" vertical="center" wrapText="1"/>
    </xf>
    <xf numFmtId="0" fontId="9" fillId="2" borderId="1" xfId="104" applyFont="1" applyFill="1" applyBorder="1" applyAlignment="1">
      <alignment horizontal="left" vertical="center" wrapText="1"/>
    </xf>
    <xf numFmtId="0" fontId="9" fillId="2" borderId="1" xfId="103" quotePrefix="1" applyFont="1" applyFill="1" applyBorder="1" applyAlignment="1">
      <alignment vertical="center" wrapText="1"/>
    </xf>
    <xf numFmtId="0" fontId="23" fillId="2" borderId="1" xfId="0" applyFont="1" applyFill="1" applyBorder="1" applyAlignment="1">
      <alignment horizontal="left" vertical="center" wrapText="1"/>
    </xf>
    <xf numFmtId="0" fontId="9" fillId="2" borderId="1" xfId="134" applyFont="1" applyFill="1" applyBorder="1" applyAlignment="1">
      <alignment horizontal="left" vertical="center" wrapText="1"/>
    </xf>
    <xf numFmtId="0" fontId="9" fillId="2" borderId="1" xfId="134" applyFont="1" applyFill="1" applyBorder="1" applyAlignment="1">
      <alignment horizontal="center" vertical="center" wrapText="1"/>
    </xf>
    <xf numFmtId="43" fontId="9" fillId="2" borderId="1" xfId="134" applyNumberFormat="1" applyFont="1" applyFill="1" applyBorder="1" applyAlignment="1">
      <alignment horizontal="center" vertical="center"/>
    </xf>
    <xf numFmtId="0" fontId="9" fillId="2" borderId="1" xfId="36" applyFont="1" applyFill="1" applyBorder="1" applyAlignment="1">
      <alignment horizontal="center" vertical="center" wrapText="1"/>
    </xf>
    <xf numFmtId="0" fontId="9" fillId="2" borderId="1" xfId="36" applyFont="1" applyFill="1" applyBorder="1" applyAlignment="1">
      <alignment horizontal="left" vertical="center" wrapText="1"/>
    </xf>
    <xf numFmtId="0" fontId="5" fillId="2" borderId="4" xfId="0" applyFont="1" applyFill="1" applyBorder="1"/>
    <xf numFmtId="0" fontId="5" fillId="2" borderId="0" xfId="0" applyFont="1" applyFill="1"/>
    <xf numFmtId="170" fontId="5" fillId="2" borderId="1" xfId="0" applyNumberFormat="1" applyFont="1" applyFill="1" applyBorder="1" applyAlignment="1">
      <alignment horizontal="center" vertical="center"/>
    </xf>
    <xf numFmtId="170" fontId="5" fillId="2" borderId="1" xfId="0" applyNumberFormat="1" applyFont="1" applyFill="1" applyBorder="1" applyAlignment="1">
      <alignment horizontal="left" vertical="center"/>
    </xf>
    <xf numFmtId="1" fontId="5" fillId="2" borderId="1" xfId="0" applyNumberFormat="1" applyFont="1" applyFill="1" applyBorder="1" applyAlignment="1">
      <alignment horizontal="center" vertical="center"/>
    </xf>
    <xf numFmtId="0" fontId="9" fillId="2" borderId="6" xfId="0" applyFont="1" applyFill="1" applyBorder="1" applyAlignment="1">
      <alignment horizontal="left" vertical="center" wrapText="1"/>
    </xf>
    <xf numFmtId="0" fontId="5" fillId="2" borderId="1" xfId="0" applyNumberFormat="1" applyFont="1" applyFill="1" applyBorder="1" applyAlignment="1">
      <alignment horizontal="left"/>
    </xf>
    <xf numFmtId="0" fontId="9" fillId="2" borderId="4" xfId="0" applyNumberFormat="1" applyFont="1" applyFill="1" applyBorder="1" applyAlignment="1">
      <alignment vertical="center"/>
    </xf>
    <xf numFmtId="0" fontId="9" fillId="2" borderId="9" xfId="0" applyNumberFormat="1" applyFont="1" applyFill="1" applyBorder="1" applyAlignment="1">
      <alignment vertical="center"/>
    </xf>
    <xf numFmtId="0" fontId="9" fillId="2" borderId="9" xfId="0" applyNumberFormat="1" applyFont="1" applyFill="1" applyBorder="1" applyAlignment="1">
      <alignment vertical="center" wrapText="1"/>
    </xf>
    <xf numFmtId="0" fontId="9" fillId="2" borderId="10" xfId="0" applyNumberFormat="1" applyFont="1" applyFill="1" applyBorder="1" applyAlignment="1">
      <alignment vertical="center"/>
    </xf>
    <xf numFmtId="2" fontId="9" fillId="2" borderId="1" xfId="0" applyNumberFormat="1" applyFont="1" applyFill="1" applyBorder="1" applyAlignment="1">
      <alignment vertical="center"/>
    </xf>
    <xf numFmtId="0" fontId="9" fillId="2" borderId="1" xfId="33" applyNumberFormat="1" applyFont="1" applyFill="1" applyBorder="1" applyAlignment="1">
      <alignment horizontal="center" vertical="center" wrapText="1"/>
    </xf>
    <xf numFmtId="0" fontId="9" fillId="2" borderId="1" xfId="33" applyNumberFormat="1" applyFont="1" applyFill="1" applyBorder="1" applyAlignment="1">
      <alignment vertical="center" wrapText="1"/>
    </xf>
    <xf numFmtId="0" fontId="9" fillId="2" borderId="10" xfId="33" applyNumberFormat="1" applyFont="1" applyFill="1" applyBorder="1" applyAlignment="1">
      <alignment horizontal="center" vertical="center" wrapText="1"/>
    </xf>
    <xf numFmtId="0" fontId="9" fillId="2" borderId="1" xfId="33" applyFont="1" applyFill="1" applyBorder="1" applyAlignment="1">
      <alignment vertical="center" wrapText="1"/>
    </xf>
    <xf numFmtId="0" fontId="9" fillId="2" borderId="10" xfId="0" applyFont="1" applyFill="1" applyBorder="1" applyAlignment="1">
      <alignment vertical="center" wrapText="1"/>
    </xf>
    <xf numFmtId="0" fontId="9" fillId="2" borderId="1" xfId="0" quotePrefix="1" applyNumberFormat="1" applyFont="1" applyFill="1" applyBorder="1" applyAlignment="1">
      <alignment vertical="center" wrapText="1"/>
    </xf>
    <xf numFmtId="0" fontId="9" fillId="2" borderId="0" xfId="0" applyNumberFormat="1" applyFont="1" applyFill="1" applyAlignment="1">
      <alignment vertical="center"/>
    </xf>
    <xf numFmtId="0" fontId="9" fillId="2" borderId="1" xfId="295" applyNumberFormat="1" applyFont="1" applyFill="1" applyBorder="1" applyAlignment="1">
      <alignment horizontal="center" vertical="center" wrapText="1"/>
    </xf>
    <xf numFmtId="0" fontId="9" fillId="2" borderId="1" xfId="1393" applyFont="1" applyFill="1" applyBorder="1" applyAlignment="1">
      <alignment vertical="center" wrapText="1"/>
    </xf>
    <xf numFmtId="2" fontId="9" fillId="2" borderId="1" xfId="1393" applyNumberFormat="1" applyFont="1" applyFill="1" applyBorder="1" applyAlignment="1">
      <alignment vertical="center" wrapText="1"/>
    </xf>
    <xf numFmtId="0" fontId="9" fillId="2" borderId="1" xfId="106" applyFont="1" applyFill="1" applyBorder="1" applyAlignment="1">
      <alignment vertical="center" wrapText="1"/>
    </xf>
    <xf numFmtId="0" fontId="9" fillId="2" borderId="4" xfId="106" applyFont="1" applyFill="1" applyBorder="1" applyAlignment="1">
      <alignment vertical="center" wrapText="1"/>
    </xf>
    <xf numFmtId="0" fontId="9" fillId="2" borderId="1" xfId="0" applyFont="1" applyFill="1" applyBorder="1" applyAlignment="1">
      <alignment vertical="center" wrapText="1" shrinkToFit="1"/>
    </xf>
    <xf numFmtId="0" fontId="9" fillId="2" borderId="0" xfId="120" applyFont="1" applyFill="1" applyAlignment="1">
      <alignment vertical="center"/>
    </xf>
    <xf numFmtId="168" fontId="9" fillId="2" borderId="1" xfId="120" applyNumberFormat="1" applyFont="1" applyFill="1" applyBorder="1" applyAlignment="1">
      <alignment vertical="center" wrapText="1"/>
    </xf>
    <xf numFmtId="168" fontId="9" fillId="2" borderId="9" xfId="120" applyNumberFormat="1" applyFont="1" applyFill="1" applyBorder="1" applyAlignment="1">
      <alignment vertical="center" wrapText="1"/>
    </xf>
    <xf numFmtId="168" fontId="9" fillId="2" borderId="0" xfId="120" applyNumberFormat="1" applyFont="1" applyFill="1" applyBorder="1" applyAlignment="1">
      <alignment vertical="center" wrapText="1"/>
    </xf>
    <xf numFmtId="0" fontId="9" fillId="2" borderId="0" xfId="120" applyFont="1" applyFill="1" applyAlignment="1">
      <alignment vertical="center" wrapText="1"/>
    </xf>
    <xf numFmtId="0" fontId="5" fillId="2" borderId="0" xfId="124" applyFont="1" applyFill="1" applyAlignment="1">
      <alignment wrapText="1"/>
    </xf>
    <xf numFmtId="0" fontId="9" fillId="2" borderId="0" xfId="0" applyFont="1" applyFill="1" applyBorder="1" applyAlignment="1">
      <alignment horizontal="right" vertical="center" wrapText="1"/>
    </xf>
    <xf numFmtId="168" fontId="9" fillId="2" borderId="0" xfId="124" applyNumberFormat="1" applyFont="1" applyFill="1" applyBorder="1" applyAlignment="1">
      <alignment horizontal="center" vertical="center" wrapText="1"/>
    </xf>
    <xf numFmtId="0" fontId="9" fillId="2" borderId="1" xfId="138" applyFont="1" applyFill="1" applyBorder="1" applyAlignment="1">
      <alignment vertical="center" wrapText="1"/>
    </xf>
    <xf numFmtId="0" fontId="9" fillId="2" borderId="4" xfId="138" applyFont="1" applyFill="1" applyBorder="1" applyAlignment="1">
      <alignment vertical="center" wrapText="1"/>
    </xf>
    <xf numFmtId="167" fontId="9" fillId="2" borderId="1" xfId="0" applyNumberFormat="1" applyFont="1" applyFill="1" applyBorder="1" applyAlignment="1">
      <alignment vertical="center" wrapText="1"/>
    </xf>
    <xf numFmtId="0" fontId="9" fillId="2" borderId="1" xfId="105" applyNumberFormat="1" applyFont="1" applyFill="1" applyBorder="1" applyAlignment="1">
      <alignment horizontal="left" vertical="center" wrapText="1"/>
    </xf>
    <xf numFmtId="0" fontId="0" fillId="0" borderId="0" xfId="0" applyAlignment="1">
      <alignment wrapText="1"/>
    </xf>
    <xf numFmtId="0" fontId="5" fillId="2" borderId="1" xfId="0" applyFont="1" applyFill="1" applyBorder="1" applyAlignment="1">
      <alignment vertical="center" wrapText="1"/>
    </xf>
    <xf numFmtId="0" fontId="9" fillId="2" borderId="1" xfId="0" applyFont="1" applyFill="1" applyBorder="1" applyAlignment="1">
      <alignment vertical="center" wrapText="1"/>
    </xf>
    <xf numFmtId="0" fontId="5" fillId="3" borderId="2" xfId="0" applyNumberFormat="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105" applyFont="1" applyFill="1" applyBorder="1" applyAlignment="1">
      <alignment vertical="center" wrapText="1"/>
    </xf>
    <xf numFmtId="0" fontId="147" fillId="3" borderId="4" xfId="0" applyNumberFormat="1" applyFont="1" applyFill="1" applyBorder="1" applyAlignment="1">
      <alignment horizontal="left" vertical="center" wrapText="1"/>
    </xf>
    <xf numFmtId="0" fontId="147" fillId="3" borderId="2" xfId="0" applyNumberFormat="1"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98" applyFont="1" applyFill="1" applyBorder="1" applyAlignment="1">
      <alignment horizontal="left" vertical="center" wrapText="1"/>
    </xf>
    <xf numFmtId="0" fontId="9" fillId="3" borderId="4" xfId="0" applyNumberFormat="1" applyFont="1" applyFill="1" applyBorder="1" applyAlignment="1">
      <alignment vertical="center"/>
    </xf>
    <xf numFmtId="2" fontId="5" fillId="3" borderId="1" xfId="0" applyNumberFormat="1" applyFont="1" applyFill="1" applyBorder="1" applyAlignment="1">
      <alignment vertical="center"/>
    </xf>
    <xf numFmtId="2" fontId="9" fillId="3" borderId="1" xfId="0" applyNumberFormat="1" applyFont="1" applyFill="1" applyBorder="1" applyAlignment="1">
      <alignment vertical="center"/>
    </xf>
    <xf numFmtId="0" fontId="5" fillId="3" borderId="1" xfId="0" applyNumberFormat="1" applyFont="1" applyFill="1" applyBorder="1" applyAlignment="1">
      <alignment vertical="center" wrapText="1"/>
    </xf>
    <xf numFmtId="0" fontId="9" fillId="3" borderId="0" xfId="0" applyNumberFormat="1" applyFont="1" applyFill="1" applyAlignment="1">
      <alignment vertical="center"/>
    </xf>
    <xf numFmtId="0" fontId="9" fillId="3" borderId="1" xfId="0" applyNumberFormat="1" applyFont="1" applyFill="1" applyBorder="1" applyAlignment="1">
      <alignment vertical="center" wrapText="1"/>
    </xf>
    <xf numFmtId="0" fontId="9" fillId="3" borderId="10" xfId="0" applyNumberFormat="1" applyFont="1" applyFill="1" applyBorder="1" applyAlignment="1">
      <alignment vertical="center"/>
    </xf>
    <xf numFmtId="0" fontId="9" fillId="3" borderId="10" xfId="33" applyNumberFormat="1" applyFont="1" applyFill="1" applyBorder="1" applyAlignment="1">
      <alignment horizontal="center" vertical="center" wrapText="1"/>
    </xf>
    <xf numFmtId="0" fontId="9" fillId="3" borderId="0" xfId="0" applyFont="1" applyFill="1" applyBorder="1" applyAlignment="1">
      <alignment vertical="center" wrapText="1"/>
    </xf>
    <xf numFmtId="0" fontId="9" fillId="3" borderId="0" xfId="0" applyFont="1" applyFill="1" applyAlignment="1">
      <alignment vertical="center" wrapText="1"/>
    </xf>
    <xf numFmtId="0" fontId="9" fillId="3" borderId="10" xfId="0" applyFont="1" applyFill="1" applyBorder="1" applyAlignment="1">
      <alignment vertical="center" wrapText="1"/>
    </xf>
    <xf numFmtId="0" fontId="9" fillId="3" borderId="0" xfId="0" applyFont="1" applyFill="1" applyAlignment="1">
      <alignment vertical="center"/>
    </xf>
    <xf numFmtId="0" fontId="6" fillId="3" borderId="0" xfId="0" applyFont="1" applyFill="1" applyAlignment="1">
      <alignment vertical="center"/>
    </xf>
    <xf numFmtId="0" fontId="9" fillId="3" borderId="10" xfId="106" applyFont="1" applyFill="1" applyBorder="1" applyAlignment="1">
      <alignment vertical="center" wrapText="1"/>
    </xf>
    <xf numFmtId="0" fontId="9" fillId="3" borderId="1" xfId="106" applyFont="1" applyFill="1" applyBorder="1" applyAlignment="1">
      <alignment vertical="center" wrapText="1"/>
    </xf>
    <xf numFmtId="0" fontId="9" fillId="3" borderId="0" xfId="106" applyFont="1" applyFill="1" applyAlignment="1">
      <alignment vertical="center" wrapText="1"/>
    </xf>
    <xf numFmtId="0" fontId="9" fillId="3" borderId="10" xfId="0" applyFont="1" applyFill="1" applyBorder="1" applyAlignment="1">
      <alignment vertical="center"/>
    </xf>
    <xf numFmtId="0" fontId="9" fillId="3" borderId="1" xfId="0" applyFont="1" applyFill="1" applyBorder="1" applyAlignment="1">
      <alignment vertical="center" wrapText="1" shrinkToFit="1"/>
    </xf>
    <xf numFmtId="0" fontId="9" fillId="3" borderId="1" xfId="0" applyFont="1" applyFill="1" applyBorder="1" applyAlignment="1">
      <alignment vertical="center"/>
    </xf>
    <xf numFmtId="0" fontId="9" fillId="3" borderId="0" xfId="0" applyFont="1" applyFill="1" applyBorder="1" applyAlignment="1">
      <alignment vertical="center"/>
    </xf>
    <xf numFmtId="0" fontId="5" fillId="3" borderId="10" xfId="0" applyFont="1" applyFill="1" applyBorder="1" applyAlignment="1">
      <alignment vertical="center" wrapText="1"/>
    </xf>
    <xf numFmtId="0" fontId="5" fillId="3" borderId="0" xfId="0" applyFont="1" applyFill="1" applyAlignment="1">
      <alignment vertical="center" wrapText="1"/>
    </xf>
    <xf numFmtId="0" fontId="9" fillId="3" borderId="10" xfId="138" applyFont="1" applyFill="1" applyBorder="1" applyAlignment="1">
      <alignment vertical="center" wrapText="1"/>
    </xf>
    <xf numFmtId="0" fontId="9" fillId="3" borderId="1" xfId="138" applyFont="1" applyFill="1" applyBorder="1" applyAlignment="1">
      <alignment vertical="center" wrapText="1"/>
    </xf>
    <xf numFmtId="0" fontId="9" fillId="3" borderId="0" xfId="138" applyFont="1" applyFill="1" applyAlignment="1">
      <alignment vertical="center" wrapText="1"/>
    </xf>
    <xf numFmtId="0" fontId="5" fillId="3" borderId="1" xfId="0" applyNumberFormat="1" applyFont="1" applyFill="1" applyBorder="1" applyAlignment="1" applyProtection="1">
      <alignment vertical="center" wrapText="1"/>
      <protection hidden="1"/>
    </xf>
    <xf numFmtId="2" fontId="9" fillId="3" borderId="1" xfId="0" applyNumberFormat="1" applyFont="1" applyFill="1" applyBorder="1" applyAlignment="1">
      <alignment vertical="center" wrapText="1"/>
    </xf>
    <xf numFmtId="0" fontId="9" fillId="3" borderId="1" xfId="0" applyNumberFormat="1" applyFont="1" applyFill="1" applyBorder="1" applyAlignment="1">
      <alignment horizontal="left" vertical="center"/>
    </xf>
    <xf numFmtId="0" fontId="5" fillId="3" borderId="1" xfId="3" applyFont="1" applyFill="1" applyBorder="1" applyAlignment="1">
      <alignment horizontal="left" vertical="center"/>
    </xf>
    <xf numFmtId="0" fontId="146" fillId="3" borderId="1" xfId="3" applyNumberFormat="1" applyFont="1" applyFill="1" applyBorder="1" applyAlignment="1">
      <alignment horizontal="center" vertical="center" wrapText="1"/>
    </xf>
    <xf numFmtId="0" fontId="146" fillId="3" borderId="1" xfId="3" applyFont="1" applyFill="1" applyBorder="1" applyAlignment="1">
      <alignment vertical="center"/>
    </xf>
    <xf numFmtId="0" fontId="9" fillId="3" borderId="1" xfId="0" applyNumberFormat="1" applyFont="1" applyFill="1" applyBorder="1" applyAlignment="1">
      <alignment horizontal="left"/>
    </xf>
    <xf numFmtId="0" fontId="5" fillId="3" borderId="1"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146" fillId="3" borderId="1" xfId="0" applyFont="1" applyFill="1" applyBorder="1" applyAlignment="1">
      <alignment vertical="center"/>
    </xf>
    <xf numFmtId="0" fontId="5" fillId="3" borderId="1" xfId="0" applyFont="1" applyFill="1" applyBorder="1" applyAlignment="1">
      <alignment horizontal="left" vertical="center" wrapText="1" readingOrder="1"/>
    </xf>
    <xf numFmtId="0" fontId="5" fillId="3" borderId="1" xfId="120" applyFont="1" applyFill="1" applyBorder="1" applyAlignment="1">
      <alignment horizontal="center" vertical="center" wrapText="1"/>
    </xf>
    <xf numFmtId="2" fontId="5" fillId="3" borderId="1" xfId="120" applyNumberFormat="1" applyFont="1" applyFill="1" applyBorder="1" applyAlignment="1">
      <alignment horizontal="center" vertical="center" wrapText="1"/>
    </xf>
    <xf numFmtId="0" fontId="5" fillId="3" borderId="1" xfId="120" applyFont="1" applyFill="1" applyBorder="1" applyAlignment="1">
      <alignment horizontal="left" vertical="center" wrapText="1"/>
    </xf>
    <xf numFmtId="0" fontId="9" fillId="3" borderId="1" xfId="26" applyFont="1" applyFill="1" applyBorder="1"/>
    <xf numFmtId="0" fontId="146" fillId="3" borderId="1" xfId="26" applyFont="1" applyFill="1" applyBorder="1"/>
    <xf numFmtId="0" fontId="9" fillId="3" borderId="1" xfId="0" applyFont="1" applyFill="1" applyBorder="1" applyAlignment="1">
      <alignment wrapText="1"/>
    </xf>
    <xf numFmtId="0" fontId="146" fillId="3" borderId="1" xfId="0" applyFont="1" applyFill="1" applyBorder="1" applyAlignment="1">
      <alignment wrapText="1"/>
    </xf>
    <xf numFmtId="0" fontId="146" fillId="3" borderId="1" xfId="0" applyFont="1" applyFill="1" applyBorder="1" applyAlignment="1">
      <alignment horizontal="center" vertical="center" wrapText="1"/>
    </xf>
    <xf numFmtId="0" fontId="23" fillId="3" borderId="1" xfId="0" quotePrefix="1" applyFont="1" applyFill="1" applyBorder="1" applyAlignment="1">
      <alignment horizontal="left" vertical="center" wrapText="1"/>
    </xf>
    <xf numFmtId="0" fontId="147" fillId="3" borderId="1" xfId="0" applyNumberFormat="1" applyFont="1" applyFill="1" applyBorder="1" applyAlignment="1">
      <alignment horizontal="left" vertical="center" wrapText="1"/>
    </xf>
    <xf numFmtId="0" fontId="147" fillId="3" borderId="5" xfId="0" applyNumberFormat="1" applyFont="1" applyFill="1" applyBorder="1" applyAlignment="1">
      <alignment horizontal="left" vertical="center" wrapText="1"/>
    </xf>
    <xf numFmtId="0" fontId="9" fillId="3" borderId="1" xfId="0" applyFont="1" applyFill="1" applyBorder="1" applyAlignment="1">
      <alignment horizontal="left" vertical="center" wrapText="1" readingOrder="1"/>
    </xf>
    <xf numFmtId="2" fontId="9" fillId="3" borderId="1" xfId="0" applyNumberFormat="1" applyFont="1" applyFill="1" applyBorder="1"/>
    <xf numFmtId="0" fontId="146" fillId="3" borderId="1" xfId="0" applyFont="1" applyFill="1" applyBorder="1" applyAlignment="1">
      <alignment horizontal="center" vertical="center"/>
    </xf>
    <xf numFmtId="2" fontId="146" fillId="3" borderId="1" xfId="0" applyNumberFormat="1" applyFont="1" applyFill="1" applyBorder="1" applyAlignment="1">
      <alignment horizontal="center" vertical="center"/>
    </xf>
    <xf numFmtId="0" fontId="9" fillId="3" borderId="0" xfId="0" applyFont="1" applyFill="1"/>
    <xf numFmtId="0" fontId="9" fillId="3" borderId="0" xfId="0" applyFont="1" applyFill="1" applyAlignment="1">
      <alignment horizontal="center" vertical="center" wrapText="1"/>
    </xf>
    <xf numFmtId="0" fontId="147" fillId="3" borderId="1" xfId="0" applyFont="1" applyFill="1" applyBorder="1"/>
    <xf numFmtId="0" fontId="9" fillId="3" borderId="1" xfId="98" applyFont="1" applyFill="1" applyBorder="1" applyAlignment="1">
      <alignment vertical="center" wrapText="1"/>
    </xf>
    <xf numFmtId="0" fontId="9" fillId="3" borderId="0" xfId="98" applyFont="1" applyFill="1" applyBorder="1" applyAlignment="1">
      <alignment horizontal="left" vertical="center" wrapText="1"/>
    </xf>
    <xf numFmtId="0" fontId="146" fillId="3" borderId="0" xfId="98" applyFont="1" applyFill="1" applyBorder="1" applyAlignment="1">
      <alignment horizontal="left" vertical="center" wrapText="1"/>
    </xf>
    <xf numFmtId="2" fontId="5" fillId="3" borderId="1" xfId="105" applyNumberFormat="1" applyFont="1" applyFill="1" applyBorder="1" applyAlignment="1">
      <alignment horizontal="left" vertical="center" wrapText="1"/>
    </xf>
    <xf numFmtId="2" fontId="5" fillId="3" borderId="1" xfId="7" applyNumberFormat="1" applyFont="1" applyFill="1" applyBorder="1" applyAlignment="1">
      <alignment horizontal="left" vertical="center" wrapText="1"/>
    </xf>
    <xf numFmtId="0" fontId="9" fillId="3" borderId="1" xfId="136" applyFont="1" applyFill="1" applyBorder="1" applyAlignment="1">
      <alignment horizontal="center" vertical="center" wrapText="1"/>
    </xf>
    <xf numFmtId="0" fontId="146" fillId="3" borderId="1" xfId="136" applyFont="1" applyFill="1" applyBorder="1" applyAlignment="1">
      <alignment horizontal="center" vertical="center" wrapText="1"/>
    </xf>
    <xf numFmtId="0" fontId="146" fillId="3" borderId="1" xfId="136" applyFont="1" applyFill="1" applyBorder="1" applyAlignment="1">
      <alignment vertical="center"/>
    </xf>
    <xf numFmtId="0" fontId="147" fillId="3" borderId="1" xfId="136" applyFont="1" applyFill="1" applyBorder="1" applyAlignment="1">
      <alignment horizontal="center" vertical="center" wrapText="1"/>
    </xf>
    <xf numFmtId="0" fontId="147" fillId="3" borderId="1" xfId="136" applyFont="1" applyFill="1" applyBorder="1" applyAlignment="1">
      <alignment vertical="center"/>
    </xf>
    <xf numFmtId="0" fontId="5" fillId="3" borderId="1" xfId="0" applyFont="1" applyFill="1" applyBorder="1" applyAlignment="1">
      <alignment horizontal="left"/>
    </xf>
    <xf numFmtId="0" fontId="23" fillId="3" borderId="1" xfId="0" applyFont="1" applyFill="1" applyBorder="1" applyAlignment="1">
      <alignment horizontal="left"/>
    </xf>
    <xf numFmtId="2" fontId="5" fillId="3" borderId="1" xfId="133" applyNumberFormat="1" applyFont="1" applyFill="1" applyBorder="1" applyAlignment="1">
      <alignment horizontal="center" vertical="center" wrapText="1"/>
    </xf>
    <xf numFmtId="2" fontId="5" fillId="3" borderId="1" xfId="133" applyNumberFormat="1" applyFont="1" applyFill="1" applyBorder="1" applyAlignment="1">
      <alignment horizontal="left" vertical="center" wrapText="1"/>
    </xf>
    <xf numFmtId="0" fontId="146" fillId="3" borderId="1" xfId="0" applyFont="1" applyFill="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quotePrefix="1" applyFont="1" applyBorder="1" applyAlignment="1">
      <alignment vertical="center" wrapText="1"/>
    </xf>
    <xf numFmtId="0" fontId="12" fillId="0" borderId="33"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33" xfId="0" applyFont="1" applyFill="1" applyBorder="1" applyAlignment="1">
      <alignment horizontal="center" vertical="center"/>
    </xf>
    <xf numFmtId="0" fontId="12" fillId="0" borderId="11" xfId="0" applyFont="1" applyFill="1" applyBorder="1" applyAlignment="1">
      <alignment vertical="center" wrapText="1"/>
    </xf>
    <xf numFmtId="0" fontId="9" fillId="0" borderId="11" xfId="0" applyFont="1" applyFill="1" applyBorder="1" applyAlignment="1">
      <alignment vertical="center" wrapText="1"/>
    </xf>
    <xf numFmtId="0" fontId="9" fillId="0" borderId="11" xfId="0" quotePrefix="1" applyFont="1" applyFill="1" applyBorder="1" applyAlignment="1">
      <alignment horizontal="center" vertical="center" wrapText="1"/>
    </xf>
    <xf numFmtId="0" fontId="7" fillId="0" borderId="11" xfId="0" applyFont="1" applyFill="1" applyBorder="1" applyAlignment="1">
      <alignment vertical="center" wrapText="1"/>
    </xf>
    <xf numFmtId="227" fontId="9" fillId="0" borderId="1" xfId="129"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protection hidden="1"/>
    </xf>
    <xf numFmtId="0" fontId="9" fillId="0" borderId="1" xfId="26" applyFont="1" applyFill="1" applyBorder="1" applyAlignment="1">
      <alignment vertical="center" wrapText="1"/>
    </xf>
    <xf numFmtId="227" fontId="9" fillId="0" borderId="1" xfId="26" applyNumberFormat="1" applyFont="1" applyFill="1" applyBorder="1" applyAlignment="1">
      <alignment horizontal="center" vertical="center"/>
    </xf>
    <xf numFmtId="0" fontId="9" fillId="0" borderId="9" xfId="0" applyFont="1" applyFill="1" applyBorder="1" applyAlignment="1">
      <alignment horizontal="center" vertical="center" wrapText="1"/>
    </xf>
    <xf numFmtId="227" fontId="9" fillId="0" borderId="1" xfId="1" applyNumberFormat="1" applyFont="1" applyFill="1" applyBorder="1" applyAlignment="1" applyProtection="1">
      <alignment horizontal="center" vertical="center" wrapText="1"/>
      <protection hidden="1"/>
    </xf>
    <xf numFmtId="168" fontId="21" fillId="0" borderId="1" xfId="0" applyNumberFormat="1" applyFont="1" applyFill="1" applyBorder="1" applyAlignment="1">
      <alignment horizontal="center" vertical="center" wrapText="1"/>
    </xf>
    <xf numFmtId="0" fontId="9" fillId="0" borderId="1" xfId="26" applyFont="1" applyFill="1" applyBorder="1"/>
    <xf numFmtId="0" fontId="9" fillId="0" borderId="4" xfId="26" applyFont="1" applyFill="1" applyBorder="1"/>
    <xf numFmtId="0" fontId="5" fillId="0" borderId="1" xfId="0" applyFont="1" applyFill="1" applyBorder="1" applyAlignment="1" applyProtection="1">
      <alignment horizontal="left" vertical="center" wrapText="1"/>
      <protection hidden="1"/>
    </xf>
    <xf numFmtId="0" fontId="146" fillId="0" borderId="1" xfId="26" applyFont="1" applyFill="1" applyBorder="1"/>
    <xf numFmtId="0" fontId="146" fillId="0" borderId="0" xfId="26" applyFont="1" applyFill="1"/>
    <xf numFmtId="0" fontId="7" fillId="2" borderId="1" xfId="0" applyFont="1" applyFill="1" applyBorder="1" applyAlignment="1">
      <alignment horizontal="center" vertical="center" wrapText="1"/>
    </xf>
    <xf numFmtId="227" fontId="9" fillId="0" borderId="1" xfId="0" applyNumberFormat="1" applyFont="1" applyFill="1" applyBorder="1" applyAlignment="1">
      <alignment horizontal="center" vertical="center" wrapText="1"/>
    </xf>
    <xf numFmtId="168" fontId="152" fillId="0" borderId="1" xfId="129" applyNumberFormat="1" applyFont="1" applyFill="1" applyBorder="1" applyAlignment="1" applyProtection="1">
      <alignment horizontal="center" vertical="center" wrapText="1"/>
      <protection hidden="1"/>
    </xf>
    <xf numFmtId="171" fontId="9" fillId="0" borderId="1" xfId="0" applyNumberFormat="1" applyFont="1" applyFill="1" applyBorder="1" applyAlignment="1">
      <alignment horizontal="center" vertical="center"/>
    </xf>
    <xf numFmtId="171" fontId="9"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67" fontId="6" fillId="0" borderId="1" xfId="0" applyNumberFormat="1" applyFont="1" applyFill="1" applyBorder="1" applyAlignment="1">
      <alignment horizontal="center" vertical="center"/>
    </xf>
    <xf numFmtId="167" fontId="6" fillId="0" borderId="1" xfId="0" applyNumberFormat="1" applyFont="1" applyFill="1" applyBorder="1" applyAlignment="1">
      <alignment horizontal="center" vertical="center" wrapText="1"/>
    </xf>
    <xf numFmtId="0" fontId="38" fillId="0" borderId="1" xfId="0" applyFont="1" applyFill="1" applyBorder="1" applyAlignment="1">
      <alignment wrapText="1"/>
    </xf>
    <xf numFmtId="0" fontId="38" fillId="0" borderId="4" xfId="0" applyFont="1" applyFill="1" applyBorder="1" applyAlignment="1">
      <alignment wrapText="1"/>
    </xf>
    <xf numFmtId="0" fontId="146" fillId="0" borderId="1" xfId="0" applyFont="1" applyFill="1" applyBorder="1" applyAlignment="1">
      <alignment wrapText="1"/>
    </xf>
    <xf numFmtId="0" fontId="146" fillId="0" borderId="0" xfId="0" applyFont="1" applyFill="1" applyBorder="1" applyAlignment="1">
      <alignment wrapText="1"/>
    </xf>
    <xf numFmtId="0" fontId="146" fillId="0" borderId="0" xfId="0" applyFont="1" applyFill="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167" fontId="6" fillId="0" borderId="1" xfId="0" applyNumberFormat="1" applyFont="1" applyBorder="1" applyAlignment="1">
      <alignment horizontal="center" vertical="center" wrapText="1"/>
    </xf>
    <xf numFmtId="1" fontId="9" fillId="0" borderId="1" xfId="1400" applyNumberFormat="1" applyFont="1" applyFill="1" applyBorder="1" applyAlignment="1">
      <alignment horizontal="center" vertical="center" wrapText="1"/>
    </xf>
    <xf numFmtId="2" fontId="9" fillId="0" borderId="1" xfId="1400" applyNumberFormat="1" applyFont="1" applyFill="1" applyBorder="1" applyAlignment="1">
      <alignment vertical="center" wrapText="1"/>
    </xf>
    <xf numFmtId="2" fontId="9" fillId="0" borderId="1" xfId="1400" applyNumberFormat="1" applyFont="1" applyFill="1" applyBorder="1" applyAlignment="1">
      <alignment horizontal="center" vertical="center" wrapText="1"/>
    </xf>
    <xf numFmtId="0" fontId="9" fillId="0" borderId="1" xfId="1400" applyFont="1" applyFill="1" applyBorder="1" applyAlignment="1">
      <alignment horizontal="left" vertical="center" wrapText="1"/>
    </xf>
    <xf numFmtId="166" fontId="9" fillId="0" borderId="1" xfId="1400" applyNumberFormat="1" applyFont="1" applyFill="1" applyBorder="1" applyAlignment="1">
      <alignment horizontal="left" vertical="center" wrapText="1"/>
    </xf>
    <xf numFmtId="166" fontId="9" fillId="0" borderId="1" xfId="1400" applyNumberFormat="1" applyFont="1" applyFill="1" applyBorder="1" applyAlignment="1">
      <alignment horizontal="center" vertical="center" wrapText="1"/>
    </xf>
    <xf numFmtId="166" fontId="9" fillId="0" borderId="1" xfId="19" applyNumberFormat="1" applyFont="1" applyFill="1" applyBorder="1" applyAlignment="1">
      <alignment horizontal="center" vertical="center" wrapText="1"/>
    </xf>
    <xf numFmtId="0" fontId="9" fillId="0" borderId="0" xfId="0" applyNumberFormat="1" applyFont="1" applyFill="1" applyBorder="1"/>
    <xf numFmtId="0" fontId="45" fillId="0" borderId="6" xfId="0" applyFont="1" applyBorder="1" applyAlignment="1">
      <alignment horizontal="center" vertical="center" wrapText="1"/>
    </xf>
    <xf numFmtId="0" fontId="45" fillId="0" borderId="6" xfId="0" applyFont="1" applyBorder="1" applyAlignment="1">
      <alignment horizontal="justify" vertical="center" wrapText="1"/>
    </xf>
    <xf numFmtId="43" fontId="45" fillId="0" borderId="6" xfId="1385" applyFont="1" applyBorder="1" applyAlignment="1">
      <alignment horizontal="center" vertical="center" wrapText="1"/>
    </xf>
    <xf numFmtId="43" fontId="15" fillId="0" borderId="6" xfId="1385" applyFont="1" applyBorder="1" applyAlignment="1">
      <alignment vertical="center" wrapText="1"/>
    </xf>
    <xf numFmtId="1" fontId="9" fillId="4" borderId="6" xfId="0" applyNumberFormat="1" applyFont="1" applyFill="1" applyBorder="1" applyAlignment="1">
      <alignment horizontal="center" vertical="center" wrapText="1"/>
    </xf>
    <xf numFmtId="2" fontId="9" fillId="4" borderId="6" xfId="99" applyNumberFormat="1" applyFont="1" applyFill="1" applyBorder="1" applyAlignment="1">
      <alignment horizontal="center" vertical="center" wrapText="1"/>
    </xf>
    <xf numFmtId="43" fontId="9" fillId="4" borderId="6" xfId="1385" applyFont="1" applyFill="1" applyBorder="1" applyAlignment="1">
      <alignment horizontal="center" vertical="center" wrapText="1"/>
    </xf>
    <xf numFmtId="0" fontId="9" fillId="2" borderId="1" xfId="27"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2" fontId="5" fillId="0" borderId="1" xfId="7" applyNumberFormat="1" applyFont="1" applyFill="1" applyBorder="1" applyAlignment="1">
      <alignment horizontal="center" vertical="center" wrapText="1"/>
    </xf>
    <xf numFmtId="0" fontId="146" fillId="0" borderId="1" xfId="0" applyFont="1" applyFill="1" applyBorder="1" applyAlignment="1">
      <alignment horizontal="center" vertical="center" wrapText="1"/>
    </xf>
    <xf numFmtId="0" fontId="146" fillId="0" borderId="0" xfId="0" applyFont="1" applyFill="1" applyBorder="1" applyAlignment="1">
      <alignment horizontal="center" vertical="center" wrapText="1"/>
    </xf>
    <xf numFmtId="2" fontId="9" fillId="2" borderId="1" xfId="1393" applyNumberFormat="1" applyFont="1" applyFill="1" applyBorder="1" applyAlignment="1">
      <alignment horizontal="left" vertical="center" wrapText="1"/>
    </xf>
    <xf numFmtId="2" fontId="9" fillId="2" borderId="1" xfId="1393" applyNumberFormat="1" applyFont="1" applyFill="1" applyBorder="1" applyAlignment="1">
      <alignment horizontal="center" vertical="center" wrapText="1"/>
    </xf>
    <xf numFmtId="170" fontId="9" fillId="2" borderId="1" xfId="1393" applyNumberFormat="1" applyFont="1" applyFill="1" applyBorder="1" applyAlignment="1">
      <alignment horizontal="center" vertical="center" wrapText="1"/>
    </xf>
    <xf numFmtId="0" fontId="7" fillId="2" borderId="1" xfId="693" applyFont="1" applyFill="1" applyBorder="1" applyAlignment="1">
      <alignment horizontal="center" vertical="center" wrapText="1"/>
    </xf>
    <xf numFmtId="0" fontId="7" fillId="2" borderId="1" xfId="693" applyNumberFormat="1" applyFont="1" applyFill="1" applyBorder="1" applyAlignment="1">
      <alignment horizontal="left" vertical="center" wrapText="1"/>
    </xf>
    <xf numFmtId="2" fontId="7" fillId="2" borderId="1" xfId="693" applyNumberFormat="1" applyFont="1" applyFill="1" applyBorder="1" applyAlignment="1">
      <alignment horizontal="center" vertical="center" wrapText="1"/>
    </xf>
    <xf numFmtId="0" fontId="7" fillId="2" borderId="1" xfId="693" applyFont="1" applyFill="1" applyBorder="1" applyAlignment="1">
      <alignment horizontal="left" vertical="center" wrapText="1"/>
    </xf>
    <xf numFmtId="4" fontId="7" fillId="2" borderId="1" xfId="693" applyNumberFormat="1" applyFont="1" applyFill="1" applyBorder="1" applyAlignment="1">
      <alignment horizontal="center" vertical="center" wrapText="1"/>
    </xf>
    <xf numFmtId="0" fontId="7" fillId="2" borderId="1" xfId="693" applyNumberFormat="1" applyFont="1" applyFill="1" applyBorder="1" applyAlignment="1">
      <alignment horizontal="center" vertical="center" wrapText="1"/>
    </xf>
    <xf numFmtId="0" fontId="7" fillId="2" borderId="1" xfId="693" applyNumberFormat="1" applyFont="1" applyFill="1" applyBorder="1" applyAlignment="1">
      <alignment vertical="center" wrapText="1"/>
    </xf>
    <xf numFmtId="0" fontId="7" fillId="2" borderId="1" xfId="120" applyNumberFormat="1" applyFont="1" applyFill="1" applyBorder="1" applyAlignment="1">
      <alignment horizontal="left" vertical="center" wrapText="1"/>
    </xf>
    <xf numFmtId="0" fontId="9" fillId="0" borderId="4" xfId="0" applyFont="1" applyFill="1" applyBorder="1" applyAlignment="1">
      <alignment horizontal="center" vertical="center"/>
    </xf>
    <xf numFmtId="0" fontId="146" fillId="0" borderId="1" xfId="0" applyFont="1" applyFill="1" applyBorder="1" applyAlignment="1">
      <alignment horizontal="center" vertical="center"/>
    </xf>
    <xf numFmtId="0" fontId="146" fillId="0" borderId="0" xfId="0" applyFont="1" applyFill="1" applyAlignment="1">
      <alignment horizontal="center" vertical="center"/>
    </xf>
    <xf numFmtId="0" fontId="7" fillId="2" borderId="1" xfId="0" applyFont="1" applyFill="1" applyBorder="1" applyAlignment="1">
      <alignment horizontal="center" vertical="center"/>
    </xf>
    <xf numFmtId="2" fontId="7" fillId="2" borderId="1"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15" fillId="52" borderId="1" xfId="0" applyFont="1" applyFill="1" applyBorder="1" applyAlignment="1">
      <alignment horizontal="center" vertical="center" wrapText="1"/>
    </xf>
    <xf numFmtId="0" fontId="15" fillId="52" borderId="1" xfId="0" applyFont="1" applyFill="1" applyBorder="1" applyAlignment="1">
      <alignment vertical="center" wrapText="1"/>
    </xf>
    <xf numFmtId="0" fontId="15" fillId="52" borderId="9" xfId="0" applyFont="1" applyFill="1" applyBorder="1" applyAlignment="1">
      <alignment horizontal="center" vertical="center" wrapText="1"/>
    </xf>
    <xf numFmtId="0" fontId="15" fillId="52" borderId="9" xfId="0" applyFont="1" applyFill="1" applyBorder="1" applyAlignment="1">
      <alignment vertical="center" wrapText="1"/>
    </xf>
    <xf numFmtId="0" fontId="15" fillId="52" borderId="1" xfId="0" applyFont="1" applyFill="1" applyBorder="1" applyAlignment="1">
      <alignment horizontal="center" vertical="center"/>
    </xf>
    <xf numFmtId="0" fontId="4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0" fontId="9" fillId="0" borderId="10" xfId="0" applyFont="1" applyFill="1" applyBorder="1" applyAlignment="1">
      <alignment vertical="center" wrapText="1"/>
    </xf>
    <xf numFmtId="2"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69" fontId="9" fillId="0" borderId="1" xfId="1388"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2" fontId="9" fillId="0" borderId="1" xfId="1393" applyNumberFormat="1" applyFont="1" applyFill="1" applyBorder="1" applyAlignment="1">
      <alignment horizontal="center" vertical="center" wrapText="1"/>
    </xf>
    <xf numFmtId="0" fontId="9" fillId="0" borderId="1" xfId="133" applyFont="1" applyFill="1" applyBorder="1" applyAlignment="1">
      <alignment horizontal="center" vertical="center" wrapText="1"/>
    </xf>
    <xf numFmtId="43" fontId="9" fillId="0" borderId="1" xfId="133" applyNumberFormat="1" applyFont="1" applyFill="1" applyBorder="1" applyAlignment="1">
      <alignment horizontal="center" vertical="center" wrapText="1"/>
    </xf>
    <xf numFmtId="0" fontId="9" fillId="0" borderId="1" xfId="0" quotePrefix="1" applyFont="1" applyBorder="1" applyAlignment="1">
      <alignment horizontal="left" vertical="center" wrapText="1"/>
    </xf>
    <xf numFmtId="2" fontId="9" fillId="0" borderId="1" xfId="133" applyNumberFormat="1" applyFont="1" applyFill="1" applyBorder="1" applyAlignment="1">
      <alignment horizontal="center" vertical="center" wrapText="1"/>
    </xf>
    <xf numFmtId="0" fontId="9" fillId="0" borderId="1" xfId="0" quotePrefix="1" applyFont="1" applyBorder="1" applyAlignment="1">
      <alignment vertical="center" wrapText="1"/>
    </xf>
    <xf numFmtId="4" fontId="9" fillId="0" borderId="1" xfId="1" applyNumberFormat="1" applyFont="1" applyBorder="1" applyAlignment="1">
      <alignment horizontal="center" vertical="center" wrapText="1"/>
    </xf>
    <xf numFmtId="43" fontId="9" fillId="0" borderId="1" xfId="1" applyFont="1" applyBorder="1" applyAlignment="1">
      <alignment horizontal="center" vertical="center" wrapText="1"/>
    </xf>
    <xf numFmtId="0" fontId="9" fillId="0" borderId="1" xfId="28" applyFont="1" applyBorder="1" applyAlignment="1">
      <alignment horizontal="center" vertical="center" wrapText="1"/>
    </xf>
    <xf numFmtId="43" fontId="9" fillId="0" borderId="1" xfId="40" applyFont="1" applyBorder="1" applyAlignment="1">
      <alignment horizontal="center" vertical="center" wrapText="1"/>
    </xf>
    <xf numFmtId="169" fontId="9" fillId="0" borderId="1" xfId="40" applyNumberFormat="1" applyFont="1" applyBorder="1" applyAlignment="1">
      <alignment horizontal="center" vertical="center" wrapText="1"/>
    </xf>
    <xf numFmtId="0" fontId="9" fillId="0" borderId="1" xfId="28" quotePrefix="1" applyFont="1" applyBorder="1" applyAlignment="1">
      <alignment horizontal="left" vertical="center" wrapText="1"/>
    </xf>
    <xf numFmtId="2" fontId="9" fillId="0" borderId="1" xfId="1" applyNumberFormat="1" applyFont="1" applyBorder="1" applyAlignment="1">
      <alignment horizontal="center" vertical="center" wrapText="1"/>
    </xf>
    <xf numFmtId="176" fontId="9" fillId="0" borderId="1" xfId="133"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0" fontId="9" fillId="0" borderId="1" xfId="28" applyFont="1" applyFill="1" applyBorder="1" applyAlignment="1">
      <alignment horizontal="center" vertical="center" wrapText="1"/>
    </xf>
    <xf numFmtId="39" fontId="9" fillId="0" borderId="1" xfId="40" applyNumberFormat="1" applyFont="1" applyFill="1" applyBorder="1" applyAlignment="1">
      <alignment horizontal="center" vertical="center" wrapText="1"/>
    </xf>
    <xf numFmtId="43" fontId="9" fillId="0" borderId="1" xfId="40" applyFont="1" applyFill="1" applyBorder="1" applyAlignment="1">
      <alignment horizontal="center" vertical="center" wrapText="1"/>
    </xf>
    <xf numFmtId="0" fontId="9" fillId="0" borderId="1" xfId="28" quotePrefix="1" applyFont="1" applyFill="1" applyBorder="1" applyAlignment="1">
      <alignment horizontal="left" vertical="center" wrapText="1"/>
    </xf>
    <xf numFmtId="0" fontId="9" fillId="0" borderId="1" xfId="135" applyFont="1" applyFill="1" applyBorder="1" applyAlignment="1">
      <alignment horizontal="center" vertical="center" wrapText="1"/>
    </xf>
    <xf numFmtId="2" fontId="9" fillId="0" borderId="1" xfId="135" applyNumberFormat="1" applyFont="1" applyFill="1" applyBorder="1" applyAlignment="1">
      <alignment horizontal="center" vertical="center" wrapText="1"/>
    </xf>
    <xf numFmtId="176" fontId="9" fillId="0" borderId="1" xfId="135" applyNumberFormat="1" applyFont="1" applyFill="1" applyBorder="1" applyAlignment="1">
      <alignment horizontal="center" vertical="center" wrapText="1"/>
    </xf>
    <xf numFmtId="0" fontId="9" fillId="4" borderId="1" xfId="135" applyFont="1" applyFill="1" applyBorder="1" applyAlignment="1">
      <alignment horizontal="center" vertical="center" wrapText="1"/>
    </xf>
    <xf numFmtId="2" fontId="9" fillId="4" borderId="1" xfId="135"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2" fontId="9" fillId="0" borderId="1" xfId="40" applyNumberFormat="1" applyFont="1" applyFill="1" applyBorder="1" applyAlignment="1">
      <alignment horizontal="center" vertical="center" wrapText="1"/>
    </xf>
    <xf numFmtId="0" fontId="9" fillId="0" borderId="1" xfId="0" applyFont="1" applyBorder="1"/>
    <xf numFmtId="0" fontId="21" fillId="0" borderId="1" xfId="0" applyFont="1" applyBorder="1" applyAlignment="1">
      <alignment horizontal="center" vertical="center" wrapText="1"/>
    </xf>
    <xf numFmtId="0" fontId="15" fillId="3" borderId="1" xfId="0" applyFont="1" applyFill="1" applyBorder="1"/>
    <xf numFmtId="0" fontId="15" fillId="3" borderId="1" xfId="0" applyFont="1" applyFill="1" applyBorder="1" applyAlignment="1">
      <alignment wrapText="1"/>
    </xf>
    <xf numFmtId="0" fontId="15" fillId="3" borderId="1" xfId="0" applyFont="1" applyFill="1" applyBorder="1" applyAlignment="1">
      <alignment horizontal="center" vertical="center"/>
    </xf>
    <xf numFmtId="2" fontId="15" fillId="3" borderId="1" xfId="0" applyNumberFormat="1" applyFont="1" applyFill="1" applyBorder="1" applyAlignment="1">
      <alignment horizontal="center" vertical="center"/>
    </xf>
    <xf numFmtId="0" fontId="30" fillId="3" borderId="0" xfId="0" applyFont="1" applyFill="1"/>
    <xf numFmtId="0" fontId="0" fillId="3" borderId="0" xfId="0" applyFill="1"/>
    <xf numFmtId="0"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5" fillId="3" borderId="1" xfId="98" applyFont="1" applyFill="1" applyBorder="1" applyAlignment="1">
      <alignment horizontal="left" vertical="center" wrapText="1"/>
    </xf>
    <xf numFmtId="0" fontId="9" fillId="0" borderId="1" xfId="115" applyFont="1" applyFill="1" applyBorder="1" applyAlignment="1">
      <alignment horizontal="center" vertical="center" wrapText="1"/>
    </xf>
    <xf numFmtId="0" fontId="9"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5" fillId="0" borderId="1" xfId="115" applyFont="1" applyFill="1" applyBorder="1" applyAlignment="1">
      <alignment horizontal="center" vertical="center" wrapText="1"/>
    </xf>
    <xf numFmtId="49" fontId="9" fillId="0" borderId="1" xfId="4" applyNumberFormat="1" applyFont="1" applyFill="1" applyBorder="1" applyAlignment="1">
      <alignment vertical="center" wrapText="1"/>
    </xf>
    <xf numFmtId="0" fontId="9" fillId="0" borderId="1" xfId="115" applyFont="1" applyFill="1" applyBorder="1" applyAlignment="1">
      <alignment horizontal="left" vertical="center" wrapText="1"/>
    </xf>
    <xf numFmtId="43" fontId="9" fillId="0" borderId="1" xfId="1" applyFont="1" applyFill="1" applyBorder="1" applyAlignment="1">
      <alignment horizontal="center" vertical="center" wrapText="1"/>
    </xf>
    <xf numFmtId="49" fontId="9" fillId="0" borderId="1" xfId="115" applyNumberFormat="1" applyFont="1" applyFill="1" applyBorder="1" applyAlignment="1">
      <alignment vertical="center" wrapText="1"/>
    </xf>
    <xf numFmtId="3" fontId="9" fillId="0" borderId="1" xfId="35" applyNumberFormat="1" applyFont="1" applyFill="1" applyBorder="1" applyAlignment="1">
      <alignment horizontal="center" vertical="center" wrapText="1"/>
    </xf>
    <xf numFmtId="2" fontId="9" fillId="0" borderId="1" xfId="1402" applyNumberFormat="1" applyFont="1" applyFill="1" applyBorder="1" applyAlignment="1">
      <alignment horizontal="center" vertical="center" wrapText="1"/>
    </xf>
    <xf numFmtId="2" fontId="9" fillId="0" borderId="1" xfId="115" applyNumberFormat="1" applyFont="1" applyFill="1" applyBorder="1" applyAlignment="1">
      <alignment horizontal="center" vertical="center" wrapText="1"/>
    </xf>
    <xf numFmtId="2" fontId="9" fillId="0" borderId="1" xfId="323" applyNumberFormat="1" applyFont="1" applyFill="1" applyBorder="1" applyAlignment="1">
      <alignment horizontal="center" vertical="center" wrapText="1"/>
    </xf>
    <xf numFmtId="230"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9" fillId="0" borderId="1" xfId="105" applyFont="1" applyFill="1" applyBorder="1" applyAlignment="1">
      <alignment vertical="center" wrapText="1"/>
    </xf>
    <xf numFmtId="0" fontId="44" fillId="0" borderId="1" xfId="3" applyFont="1" applyFill="1" applyBorder="1" applyAlignment="1">
      <alignment vertical="center" wrapText="1"/>
    </xf>
    <xf numFmtId="0" fontId="44" fillId="0" borderId="1" xfId="3" applyFont="1" applyFill="1" applyBorder="1" applyAlignment="1">
      <alignment horizontal="center" vertical="center" wrapText="1"/>
    </xf>
    <xf numFmtId="2" fontId="44" fillId="0" borderId="1" xfId="1" applyNumberFormat="1" applyFont="1" applyFill="1" applyBorder="1" applyAlignment="1">
      <alignment horizontal="center" vertical="center"/>
    </xf>
    <xf numFmtId="2" fontId="9" fillId="0" borderId="1" xfId="3" applyNumberFormat="1" applyFont="1" applyFill="1" applyBorder="1" applyAlignment="1">
      <alignment horizontal="center" vertical="center" wrapText="1"/>
    </xf>
    <xf numFmtId="0" fontId="9" fillId="0" borderId="1" xfId="0" applyNumberFormat="1" applyFont="1" applyFill="1" applyBorder="1" applyAlignment="1">
      <alignment horizontal="center"/>
    </xf>
    <xf numFmtId="2" fontId="44" fillId="0" borderId="1" xfId="3" applyNumberFormat="1"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0" applyFont="1" applyFill="1" applyBorder="1" applyAlignment="1">
      <alignment horizontal="left" vertical="center" wrapText="1"/>
    </xf>
    <xf numFmtId="0" fontId="44" fillId="0" borderId="1" xfId="0" applyFont="1" applyFill="1" applyBorder="1" applyAlignment="1">
      <alignment horizontal="center" vertical="center" wrapText="1"/>
    </xf>
    <xf numFmtId="2" fontId="44" fillId="0" borderId="1" xfId="1" applyNumberFormat="1" applyFont="1" applyFill="1" applyBorder="1" applyAlignment="1">
      <alignment horizontal="center" vertical="center" wrapText="1"/>
    </xf>
    <xf numFmtId="2" fontId="44" fillId="0" borderId="1" xfId="0" applyNumberFormat="1" applyFont="1" applyFill="1" applyBorder="1" applyAlignment="1">
      <alignment horizontal="center" vertical="center" wrapText="1"/>
    </xf>
    <xf numFmtId="0" fontId="44" fillId="0" borderId="1" xfId="0" quotePrefix="1" applyFont="1" applyFill="1" applyBorder="1" applyAlignment="1">
      <alignment horizontal="left" vertical="center" wrapText="1"/>
    </xf>
    <xf numFmtId="2" fontId="44" fillId="0" borderId="1" xfId="3" applyNumberFormat="1" applyFont="1" applyFill="1" applyBorder="1" applyAlignment="1">
      <alignment horizontal="center" vertical="center" wrapText="1"/>
    </xf>
    <xf numFmtId="0" fontId="44" fillId="0" borderId="1" xfId="0" applyFont="1" applyFill="1" applyBorder="1" applyAlignment="1">
      <alignment vertical="center" wrapText="1"/>
    </xf>
    <xf numFmtId="2" fontId="44" fillId="0" borderId="1" xfId="2" applyNumberFormat="1" applyFont="1" applyFill="1" applyBorder="1" applyAlignment="1">
      <alignment horizontal="center" vertical="center" wrapText="1"/>
    </xf>
    <xf numFmtId="2" fontId="44" fillId="0" borderId="1" xfId="1385" applyNumberFormat="1" applyFont="1" applyFill="1" applyBorder="1" applyAlignment="1">
      <alignment horizontal="center" vertical="center" wrapText="1"/>
    </xf>
    <xf numFmtId="0" fontId="44" fillId="0" borderId="1" xfId="3" applyFont="1" applyFill="1" applyBorder="1" applyAlignment="1">
      <alignment horizontal="left" vertical="center" wrapText="1"/>
    </xf>
    <xf numFmtId="2" fontId="44" fillId="0" borderId="1" xfId="1385" applyNumberFormat="1" applyFont="1" applyFill="1" applyBorder="1" applyAlignment="1">
      <alignment horizontal="center" vertical="center"/>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2" fontId="9" fillId="0" borderId="1" xfId="1385" applyNumberFormat="1" applyFont="1" applyFill="1" applyBorder="1" applyAlignment="1">
      <alignment horizontal="center" vertical="center"/>
    </xf>
    <xf numFmtId="0" fontId="0" fillId="3" borderId="7" xfId="0" applyFill="1" applyBorder="1"/>
    <xf numFmtId="174" fontId="9" fillId="0" borderId="1" xfId="123" applyFont="1" applyFill="1" applyBorder="1" applyAlignment="1">
      <alignment horizontal="center" vertical="center"/>
    </xf>
    <xf numFmtId="231" fontId="9" fillId="0" borderId="1" xfId="0" applyNumberFormat="1" applyFont="1" applyFill="1" applyBorder="1" applyAlignment="1">
      <alignment horizontal="center" vertical="center" wrapText="1"/>
    </xf>
    <xf numFmtId="222" fontId="9" fillId="0" borderId="1" xfId="295" applyNumberFormat="1" applyFont="1" applyFill="1" applyBorder="1" applyAlignment="1">
      <alignment vertical="center" wrapText="1"/>
    </xf>
    <xf numFmtId="2" fontId="9" fillId="0" borderId="1" xfId="1393" quotePrefix="1" applyNumberFormat="1" applyFont="1" applyFill="1" applyBorder="1" applyAlignment="1">
      <alignment horizontal="left" vertical="center" wrapText="1"/>
    </xf>
    <xf numFmtId="2" fontId="9" fillId="0" borderId="1" xfId="0" quotePrefix="1" applyNumberFormat="1" applyFont="1" applyFill="1" applyBorder="1" applyAlignment="1">
      <alignment horizontal="left" vertical="center" wrapText="1"/>
    </xf>
    <xf numFmtId="0" fontId="141" fillId="2" borderId="1" xfId="0" applyFont="1" applyFill="1" applyBorder="1" applyAlignment="1">
      <alignment horizontal="center" vertical="center" wrapText="1"/>
    </xf>
    <xf numFmtId="49" fontId="12" fillId="0" borderId="1" xfId="106" applyNumberFormat="1" applyFont="1" applyFill="1" applyBorder="1" applyAlignment="1">
      <alignment vertical="center" wrapText="1"/>
    </xf>
    <xf numFmtId="49" fontId="12" fillId="0" borderId="1" xfId="106"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12" fillId="0" borderId="1" xfId="106" applyNumberFormat="1" applyFont="1" applyFill="1" applyBorder="1" applyAlignment="1">
      <alignment horizontal="justify" vertical="center" wrapText="1"/>
    </xf>
    <xf numFmtId="49" fontId="12" fillId="0" borderId="1" xfId="106" applyNumberFormat="1" applyFont="1" applyFill="1" applyBorder="1" applyAlignment="1">
      <alignment horizontal="left" vertical="center" wrapText="1"/>
    </xf>
    <xf numFmtId="0" fontId="141" fillId="0" borderId="1" xfId="1403" applyFont="1" applyFill="1" applyBorder="1" applyAlignment="1">
      <alignment vertical="center" wrapText="1"/>
    </xf>
    <xf numFmtId="0" fontId="12" fillId="0" borderId="1" xfId="1403" applyFont="1" applyFill="1" applyBorder="1" applyAlignment="1">
      <alignment horizontal="center" vertical="center" wrapText="1"/>
    </xf>
    <xf numFmtId="4" fontId="12" fillId="0" borderId="1" xfId="295" quotePrefix="1" applyNumberFormat="1" applyFont="1" applyFill="1" applyBorder="1" applyAlignment="1">
      <alignment horizontal="center" vertical="center" wrapText="1"/>
    </xf>
    <xf numFmtId="0" fontId="12" fillId="0" borderId="1" xfId="1403" applyFont="1" applyFill="1" applyBorder="1" applyAlignment="1">
      <alignment horizontal="left" vertical="center" wrapText="1"/>
    </xf>
    <xf numFmtId="0" fontId="12" fillId="0" borderId="1" xfId="1404" applyFont="1" applyFill="1" applyBorder="1" applyAlignment="1">
      <alignment vertical="center" wrapText="1"/>
    </xf>
    <xf numFmtId="49" fontId="12" fillId="0" borderId="1" xfId="1404" applyNumberFormat="1" applyFont="1" applyFill="1" applyBorder="1" applyAlignment="1">
      <alignment horizontal="center" vertical="center" wrapText="1"/>
    </xf>
    <xf numFmtId="0" fontId="12" fillId="0" borderId="1" xfId="1404" applyFont="1" applyFill="1" applyBorder="1" applyAlignment="1">
      <alignment horizontal="center" vertical="center" wrapText="1"/>
    </xf>
    <xf numFmtId="0" fontId="12" fillId="0" borderId="1" xfId="1404" applyFont="1" applyFill="1" applyBorder="1" applyAlignment="1">
      <alignment horizontal="left" vertical="center" wrapText="1"/>
    </xf>
    <xf numFmtId="0" fontId="12" fillId="0" borderId="1" xfId="106" applyNumberFormat="1" applyFont="1" applyFill="1" applyBorder="1" applyAlignment="1">
      <alignment horizontal="center" vertical="center" wrapText="1"/>
    </xf>
    <xf numFmtId="0" fontId="12" fillId="0" borderId="1" xfId="8" applyNumberFormat="1" applyFont="1" applyFill="1" applyBorder="1" applyAlignment="1">
      <alignment horizontal="center" vertical="center" wrapText="1"/>
    </xf>
    <xf numFmtId="0" fontId="12" fillId="0" borderId="1" xfId="106" applyNumberFormat="1" applyFont="1" applyFill="1" applyBorder="1" applyAlignment="1">
      <alignment horizontal="left" vertical="center" wrapText="1"/>
    </xf>
    <xf numFmtId="170" fontId="9" fillId="0" borderId="1" xfId="295" applyNumberFormat="1" applyFont="1" applyFill="1" applyBorder="1" applyAlignment="1">
      <alignment horizontal="center" vertical="center" wrapText="1"/>
    </xf>
    <xf numFmtId="226" fontId="9" fillId="0" borderId="1" xfId="1405" applyNumberFormat="1" applyFont="1" applyFill="1" applyBorder="1" applyAlignment="1" applyProtection="1">
      <alignment horizontal="left" vertical="center" wrapText="1"/>
      <protection locked="0"/>
    </xf>
    <xf numFmtId="170" fontId="9" fillId="0" borderId="1" xfId="1402" applyNumberFormat="1" applyFont="1" applyFill="1" applyBorder="1" applyAlignment="1">
      <alignment horizontal="center" vertical="center" wrapText="1"/>
    </xf>
    <xf numFmtId="170" fontId="9" fillId="0" borderId="1" xfId="0" applyNumberFormat="1" applyFont="1" applyFill="1" applyBorder="1" applyAlignment="1">
      <alignment horizontal="center" vertical="center" wrapText="1"/>
    </xf>
    <xf numFmtId="226" fontId="9" fillId="0" borderId="1" xfId="0" applyNumberFormat="1" applyFont="1" applyFill="1" applyBorder="1" applyAlignment="1">
      <alignment horizontal="center" vertical="center" wrapText="1"/>
    </xf>
    <xf numFmtId="0" fontId="7" fillId="0" borderId="1" xfId="1406" applyFont="1" applyBorder="1" applyAlignment="1">
      <alignment vertical="center" wrapText="1"/>
    </xf>
    <xf numFmtId="0" fontId="7" fillId="0" borderId="1" xfId="1406" applyFont="1" applyBorder="1" applyAlignment="1">
      <alignment horizontal="center" vertical="center" wrapText="1"/>
    </xf>
    <xf numFmtId="0" fontId="9" fillId="0" borderId="1" xfId="1406" applyNumberFormat="1" applyFont="1" applyFill="1" applyBorder="1" applyAlignment="1">
      <alignment horizontal="justify" vertical="center" wrapText="1"/>
    </xf>
    <xf numFmtId="49" fontId="12" fillId="2" borderId="1" xfId="106" applyNumberFormat="1" applyFont="1" applyFill="1" applyBorder="1" applyAlignment="1">
      <alignment horizontal="center" vertical="center" wrapText="1"/>
    </xf>
    <xf numFmtId="0" fontId="9" fillId="52" borderId="1" xfId="0" applyFont="1" applyFill="1" applyBorder="1" applyAlignment="1">
      <alignment horizontal="left" vertical="center" wrapText="1"/>
    </xf>
    <xf numFmtId="0" fontId="9" fillId="52" borderId="1" xfId="0" applyFont="1" applyFill="1" applyBorder="1" applyAlignment="1">
      <alignment horizontal="center" vertical="center" wrapText="1"/>
    </xf>
    <xf numFmtId="0" fontId="12" fillId="0" borderId="1" xfId="1407" applyFont="1" applyFill="1" applyBorder="1" applyAlignment="1">
      <alignment horizontal="center" vertical="center" wrapText="1"/>
    </xf>
    <xf numFmtId="0" fontId="12" fillId="0" borderId="1" xfId="1407" applyFont="1" applyFill="1" applyBorder="1" applyAlignment="1">
      <alignment horizontal="left" vertical="center" wrapText="1"/>
    </xf>
    <xf numFmtId="43" fontId="12" fillId="0" borderId="1" xfId="7" applyNumberFormat="1" applyFont="1" applyFill="1" applyBorder="1" applyAlignment="1">
      <alignment horizontal="center" vertical="center" wrapText="1"/>
    </xf>
    <xf numFmtId="43" fontId="155" fillId="0" borderId="1" xfId="1408" applyNumberFormat="1" applyFont="1" applyFill="1" applyBorder="1" applyAlignment="1">
      <alignment horizontal="center" vertical="center" wrapText="1"/>
    </xf>
    <xf numFmtId="0" fontId="9" fillId="0" borderId="1" xfId="1407" applyNumberFormat="1" applyFont="1" applyFill="1" applyBorder="1" applyAlignment="1">
      <alignment vertical="center" wrapText="1"/>
    </xf>
    <xf numFmtId="0" fontId="9" fillId="0" borderId="1" xfId="1407" applyNumberFormat="1" applyFont="1" applyFill="1" applyBorder="1" applyAlignment="1">
      <alignment horizontal="justify" vertical="center" wrapText="1"/>
    </xf>
    <xf numFmtId="0" fontId="12" fillId="4" borderId="1" xfId="1409" applyFont="1" applyFill="1" applyBorder="1" applyAlignment="1">
      <alignment horizontal="center" vertical="center" wrapText="1"/>
    </xf>
    <xf numFmtId="0" fontId="7" fillId="0" borderId="1" xfId="1410" applyFont="1" applyBorder="1" applyAlignment="1">
      <alignment vertical="center" wrapText="1"/>
    </xf>
    <xf numFmtId="0" fontId="7" fillId="0" borderId="1" xfId="1410" applyFont="1" applyBorder="1" applyAlignment="1">
      <alignment horizontal="center" vertical="center" wrapText="1"/>
    </xf>
    <xf numFmtId="0" fontId="7" fillId="0" borderId="1" xfId="1411" applyFont="1" applyBorder="1" applyAlignment="1">
      <alignment vertical="center" wrapText="1"/>
    </xf>
    <xf numFmtId="49" fontId="9" fillId="4" borderId="1" xfId="106" applyNumberFormat="1" applyFont="1" applyFill="1" applyBorder="1" applyAlignment="1">
      <alignment horizontal="center" vertical="center" wrapText="1"/>
    </xf>
    <xf numFmtId="0" fontId="9" fillId="4" borderId="1" xfId="1412" applyFont="1" applyFill="1" applyBorder="1" applyAlignment="1">
      <alignment horizontal="left" vertical="center" wrapText="1"/>
    </xf>
    <xf numFmtId="0" fontId="9" fillId="4" borderId="1" xfId="1412" applyFont="1" applyFill="1" applyBorder="1" applyAlignment="1">
      <alignment horizontal="center" vertical="center" wrapText="1"/>
    </xf>
    <xf numFmtId="49" fontId="12" fillId="2" borderId="1" xfId="106" applyNumberFormat="1" applyFont="1" applyFill="1" applyBorder="1" applyAlignment="1">
      <alignment horizontal="left" vertical="center" wrapText="1"/>
    </xf>
    <xf numFmtId="0" fontId="31" fillId="2" borderId="1" xfId="0" applyFont="1" applyFill="1" applyBorder="1" applyAlignment="1">
      <alignment horizontal="left" vertical="center" wrapText="1"/>
    </xf>
    <xf numFmtId="49" fontId="141" fillId="2" borderId="1" xfId="106" applyNumberFormat="1" applyFont="1" applyFill="1" applyBorder="1" applyAlignment="1">
      <alignment horizontal="center" vertical="center" wrapText="1"/>
    </xf>
    <xf numFmtId="0" fontId="156" fillId="0" borderId="1" xfId="0" applyFont="1" applyBorder="1" applyAlignment="1">
      <alignment vertical="center"/>
    </xf>
    <xf numFmtId="0" fontId="34" fillId="0" borderId="1" xfId="476" applyFont="1" applyBorder="1" applyAlignment="1">
      <alignment horizontal="center" vertical="center" wrapText="1"/>
    </xf>
    <xf numFmtId="49" fontId="9" fillId="0" borderId="1" xfId="106" applyNumberFormat="1" applyFont="1" applyFill="1" applyBorder="1" applyAlignment="1">
      <alignment horizontal="center" vertical="center" wrapText="1"/>
    </xf>
    <xf numFmtId="0" fontId="12" fillId="0" borderId="33"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2" fillId="0" borderId="1" xfId="19" applyNumberFormat="1" applyFont="1" applyFill="1" applyBorder="1" applyAlignment="1">
      <alignment horizontal="center" vertical="center" wrapText="1"/>
    </xf>
    <xf numFmtId="0" fontId="12" fillId="0" borderId="11" xfId="0" applyNumberFormat="1" applyFont="1" applyFill="1" applyBorder="1" applyAlignment="1">
      <alignment horizontal="left" vertical="center" wrapText="1"/>
    </xf>
    <xf numFmtId="0" fontId="12" fillId="0" borderId="11" xfId="0" applyNumberFormat="1" applyFont="1" applyFill="1" applyBorder="1" applyAlignment="1">
      <alignment vertical="center" wrapText="1"/>
    </xf>
    <xf numFmtId="0" fontId="12" fillId="0" borderId="33" xfId="0"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0" fontId="12" fillId="0" borderId="11" xfId="0" applyFont="1" applyFill="1" applyBorder="1" applyAlignment="1">
      <alignment horizontal="left" vertical="center" wrapText="1"/>
    </xf>
    <xf numFmtId="0" fontId="12" fillId="0" borderId="1" xfId="0" applyFont="1" applyFill="1" applyBorder="1" applyAlignment="1">
      <alignment vertical="center" wrapText="1"/>
    </xf>
    <xf numFmtId="0" fontId="157" fillId="0" borderId="11" xfId="0" applyFont="1" applyFill="1" applyBorder="1" applyAlignment="1">
      <alignment wrapText="1"/>
    </xf>
    <xf numFmtId="0" fontId="12" fillId="0" borderId="11" xfId="0" applyFont="1" applyFill="1" applyBorder="1" applyAlignment="1">
      <alignment wrapText="1"/>
    </xf>
    <xf numFmtId="0" fontId="12" fillId="0" borderId="1" xfId="0" applyFont="1" applyFill="1" applyBorder="1" applyAlignment="1">
      <alignment horizontal="left"/>
    </xf>
    <xf numFmtId="0" fontId="12" fillId="0" borderId="1" xfId="0" applyFont="1" applyFill="1" applyBorder="1" applyAlignment="1">
      <alignment horizontal="center"/>
    </xf>
    <xf numFmtId="0" fontId="9" fillId="3" borderId="1" xfId="0" applyFont="1" applyFill="1" applyBorder="1" applyAlignment="1">
      <alignment vertical="center" wrapText="1"/>
    </xf>
    <xf numFmtId="0"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0" fontId="5" fillId="3" borderId="1" xfId="98" applyFont="1" applyFill="1" applyBorder="1" applyAlignment="1">
      <alignment horizontal="left" vertical="center" wrapText="1"/>
    </xf>
    <xf numFmtId="0" fontId="44" fillId="0" borderId="1" xfId="8" applyFont="1" applyFill="1" applyBorder="1" applyAlignment="1">
      <alignment horizontal="right" vertical="center" wrapText="1"/>
    </xf>
    <xf numFmtId="0" fontId="44" fillId="0" borderId="1" xfId="8" applyFont="1" applyFill="1" applyBorder="1" applyAlignment="1">
      <alignment horizontal="left" vertical="center" wrapText="1"/>
    </xf>
    <xf numFmtId="0" fontId="44" fillId="0" borderId="1" xfId="8" applyFont="1" applyFill="1" applyBorder="1" applyAlignment="1">
      <alignment horizontal="center" vertical="center" wrapText="1"/>
    </xf>
    <xf numFmtId="4" fontId="44" fillId="0" borderId="1" xfId="8" applyNumberFormat="1" applyFont="1" applyFill="1" applyBorder="1" applyAlignment="1">
      <alignment horizontal="center" vertical="center" wrapText="1"/>
    </xf>
    <xf numFmtId="4" fontId="44" fillId="0" borderId="1" xfId="120" applyNumberFormat="1" applyFont="1" applyFill="1" applyBorder="1" applyAlignment="1">
      <alignment horizontal="center" vertical="center" wrapText="1"/>
    </xf>
    <xf numFmtId="0" fontId="44" fillId="0" borderId="1" xfId="8" quotePrefix="1" applyFont="1" applyFill="1" applyBorder="1" applyAlignment="1">
      <alignment horizontal="left" vertical="center" wrapText="1"/>
    </xf>
    <xf numFmtId="0" fontId="44" fillId="0" borderId="1" xfId="120" applyNumberFormat="1" applyFont="1" applyFill="1" applyBorder="1" applyAlignment="1">
      <alignment horizontal="left" vertical="center" wrapText="1"/>
    </xf>
    <xf numFmtId="0" fontId="44" fillId="0" borderId="1" xfId="120" applyNumberFormat="1" applyFont="1" applyFill="1" applyBorder="1" applyAlignment="1">
      <alignment horizontal="center" vertical="center" wrapText="1"/>
    </xf>
    <xf numFmtId="4" fontId="44" fillId="0" borderId="1" xfId="704" applyNumberFormat="1" applyFont="1" applyFill="1" applyBorder="1" applyAlignment="1">
      <alignment horizontal="center" vertical="center" wrapText="1"/>
    </xf>
    <xf numFmtId="0" fontId="44" fillId="0" borderId="1" xfId="120" quotePrefix="1" applyNumberFormat="1" applyFont="1" applyFill="1" applyBorder="1" applyAlignment="1">
      <alignment horizontal="left" vertical="center" wrapText="1"/>
    </xf>
    <xf numFmtId="0" fontId="44" fillId="0" borderId="1" xfId="105" applyNumberFormat="1" applyFont="1" applyFill="1" applyBorder="1" applyAlignment="1">
      <alignment horizontal="left" vertical="center" wrapText="1"/>
    </xf>
    <xf numFmtId="0" fontId="44" fillId="0" borderId="1" xfId="105" applyNumberFormat="1" applyFont="1" applyFill="1" applyBorder="1" applyAlignment="1">
      <alignment horizontal="center" vertical="center" wrapText="1"/>
    </xf>
    <xf numFmtId="0" fontId="44" fillId="0" borderId="1" xfId="120" applyFont="1" applyFill="1" applyBorder="1" applyAlignment="1">
      <alignment horizontal="center" vertical="center" wrapText="1"/>
    </xf>
    <xf numFmtId="0" fontId="44" fillId="0" borderId="1" xfId="8" applyNumberFormat="1" applyFont="1" applyFill="1" applyBorder="1" applyAlignment="1">
      <alignment horizontal="center" vertical="center" wrapText="1"/>
    </xf>
    <xf numFmtId="0" fontId="44" fillId="0" borderId="1" xfId="120" applyFont="1" applyFill="1" applyBorder="1" applyAlignment="1">
      <alignment horizontal="left" vertical="center" wrapText="1"/>
    </xf>
    <xf numFmtId="0" fontId="44" fillId="0" borderId="1" xfId="120" quotePrefix="1" applyFont="1" applyFill="1" applyBorder="1" applyAlignment="1">
      <alignment horizontal="left" vertical="center" wrapText="1"/>
    </xf>
    <xf numFmtId="4" fontId="44" fillId="0" borderId="1" xfId="1413" applyNumberFormat="1" applyFont="1" applyFill="1" applyBorder="1" applyAlignment="1">
      <alignment horizontal="center" vertical="center" wrapText="1"/>
    </xf>
    <xf numFmtId="49" fontId="44" fillId="0" borderId="1" xfId="120" quotePrefix="1" applyNumberFormat="1" applyFont="1" applyFill="1" applyBorder="1" applyAlignment="1">
      <alignment horizontal="left" vertical="center" wrapText="1"/>
    </xf>
    <xf numFmtId="0" fontId="44" fillId="0" borderId="1" xfId="8" quotePrefix="1" applyFont="1" applyFill="1" applyBorder="1" applyAlignment="1">
      <alignment horizontal="center" vertical="center" wrapText="1"/>
    </xf>
    <xf numFmtId="4" fontId="44" fillId="0" borderId="1" xfId="8" quotePrefix="1" applyNumberFormat="1" applyFont="1" applyFill="1" applyBorder="1" applyAlignment="1">
      <alignment horizontal="center" vertical="center" wrapText="1"/>
    </xf>
    <xf numFmtId="4" fontId="158" fillId="0" borderId="1" xfId="8" quotePrefix="1" applyNumberFormat="1" applyFont="1" applyFill="1" applyBorder="1" applyAlignment="1">
      <alignment horizontal="center" vertical="center" wrapText="1"/>
    </xf>
    <xf numFmtId="0" fontId="158" fillId="0" borderId="1" xfId="1414" applyFont="1" applyFill="1" applyBorder="1" applyAlignment="1">
      <alignment horizontal="left" vertical="center" wrapText="1"/>
    </xf>
    <xf numFmtId="225" fontId="44" fillId="0" borderId="1" xfId="120" applyNumberFormat="1" applyFont="1" applyFill="1" applyBorder="1" applyAlignment="1">
      <alignment horizontal="left" vertical="center" wrapText="1"/>
    </xf>
    <xf numFmtId="0" fontId="159" fillId="0" borderId="1" xfId="8" applyFont="1" applyFill="1" applyBorder="1" applyAlignment="1">
      <alignment horizontal="left" vertical="center" wrapText="1"/>
    </xf>
    <xf numFmtId="0" fontId="159" fillId="0" borderId="1" xfId="8" applyFont="1" applyFill="1" applyBorder="1" applyAlignment="1">
      <alignment horizontal="center" vertical="center" wrapText="1"/>
    </xf>
    <xf numFmtId="4" fontId="159" fillId="0" borderId="1" xfId="8" applyNumberFormat="1" applyFont="1" applyFill="1" applyBorder="1" applyAlignment="1">
      <alignment horizontal="center" vertical="center" wrapText="1"/>
    </xf>
    <xf numFmtId="4" fontId="158" fillId="0" borderId="1" xfId="8" applyNumberFormat="1" applyFont="1" applyFill="1" applyBorder="1" applyAlignment="1">
      <alignment horizontal="center" vertical="center" wrapText="1"/>
    </xf>
    <xf numFmtId="0" fontId="158" fillId="0" borderId="1" xfId="8" applyFont="1" applyFill="1" applyBorder="1" applyAlignment="1">
      <alignment horizontal="center" vertical="center" wrapText="1"/>
    </xf>
    <xf numFmtId="0" fontId="158" fillId="0" borderId="1" xfId="8" quotePrefix="1" applyFont="1" applyFill="1" applyBorder="1" applyAlignment="1">
      <alignment horizontal="left" vertical="center" wrapText="1"/>
    </xf>
    <xf numFmtId="0" fontId="158" fillId="0" borderId="1" xfId="8" applyFont="1" applyFill="1" applyBorder="1" applyAlignment="1">
      <alignment horizontal="left" vertical="center" wrapText="1"/>
    </xf>
    <xf numFmtId="4" fontId="44" fillId="0" borderId="1" xfId="8" applyNumberFormat="1" applyFont="1" applyFill="1" applyBorder="1" applyAlignment="1">
      <alignment horizontal="center" vertical="center"/>
    </xf>
    <xf numFmtId="0" fontId="44" fillId="0" borderId="1" xfId="8" applyFont="1" applyFill="1" applyBorder="1" applyAlignment="1">
      <alignment horizontal="center" vertical="center"/>
    </xf>
    <xf numFmtId="0" fontId="44" fillId="0" borderId="1" xfId="27" applyFont="1" applyFill="1" applyBorder="1" applyAlignment="1">
      <alignment horizontal="left" vertical="center" wrapText="1"/>
    </xf>
    <xf numFmtId="0" fontId="160" fillId="0" borderId="1" xfId="8" applyFont="1" applyFill="1" applyBorder="1" applyAlignment="1">
      <alignment horizontal="left" vertical="center" wrapText="1"/>
    </xf>
    <xf numFmtId="0" fontId="44" fillId="0" borderId="1" xfId="704" applyNumberFormat="1" applyFont="1" applyFill="1" applyBorder="1" applyAlignment="1">
      <alignment horizontal="center" vertical="center" wrapText="1"/>
    </xf>
    <xf numFmtId="1" fontId="9" fillId="2" borderId="1" xfId="20" applyNumberFormat="1" applyFont="1" applyFill="1" applyBorder="1" applyAlignment="1">
      <alignment horizontal="center" vertical="center" wrapText="1"/>
    </xf>
    <xf numFmtId="0" fontId="9" fillId="2" borderId="1" xfId="20" applyFont="1" applyFill="1" applyBorder="1" applyAlignment="1">
      <alignment vertical="center" wrapText="1"/>
    </xf>
    <xf numFmtId="167" fontId="9" fillId="2" borderId="1" xfId="20" applyNumberFormat="1" applyFont="1" applyFill="1" applyBorder="1" applyAlignment="1">
      <alignment vertical="center" wrapText="1"/>
    </xf>
    <xf numFmtId="171" fontId="9" fillId="2" borderId="1" xfId="0" applyNumberFormat="1" applyFont="1" applyFill="1" applyBorder="1" applyAlignment="1">
      <alignment vertical="center" wrapText="1"/>
    </xf>
    <xf numFmtId="4" fontId="9" fillId="2" borderId="1" xfId="0" applyNumberFormat="1" applyFont="1" applyFill="1" applyBorder="1" applyAlignment="1">
      <alignment horizontal="right" vertical="center" wrapText="1"/>
    </xf>
    <xf numFmtId="4" fontId="9" fillId="2" borderId="1" xfId="0" applyNumberFormat="1" applyFont="1" applyFill="1" applyBorder="1" applyAlignment="1">
      <alignment vertical="center" wrapText="1"/>
    </xf>
    <xf numFmtId="170" fontId="9" fillId="2" borderId="1" xfId="0" applyNumberFormat="1" applyFont="1" applyFill="1" applyBorder="1" applyAlignment="1">
      <alignment vertical="center"/>
    </xf>
    <xf numFmtId="167" fontId="9" fillId="2" borderId="1" xfId="0" applyNumberFormat="1" applyFont="1" applyFill="1" applyBorder="1" applyAlignment="1">
      <alignment vertical="center"/>
    </xf>
    <xf numFmtId="0" fontId="6" fillId="2" borderId="1" xfId="0" applyFont="1" applyFill="1" applyBorder="1" applyAlignment="1">
      <alignment horizontal="center" vertical="center" wrapText="1"/>
    </xf>
    <xf numFmtId="0" fontId="161" fillId="2" borderId="1" xfId="8" applyFont="1" applyFill="1" applyBorder="1" applyAlignment="1">
      <alignment horizontal="center" vertical="center" wrapText="1"/>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quotePrefix="1" applyFont="1" applyFill="1" applyBorder="1" applyAlignment="1">
      <alignment horizontal="center" vertical="center" wrapText="1"/>
    </xf>
    <xf numFmtId="0" fontId="9" fillId="0" borderId="1" xfId="1097" applyFont="1" applyFill="1" applyBorder="1" applyAlignment="1">
      <alignment horizontal="center" vertical="center" wrapText="1"/>
    </xf>
    <xf numFmtId="171" fontId="23" fillId="0" borderId="1" xfId="0" applyNumberFormat="1" applyFont="1" applyFill="1" applyBorder="1" applyAlignment="1">
      <alignment horizontal="center" vertical="center"/>
    </xf>
    <xf numFmtId="0" fontId="15" fillId="0" borderId="1" xfId="0" quotePrefix="1" applyFont="1" applyFill="1" applyBorder="1" applyAlignment="1">
      <alignment horizontal="left" vertical="center" wrapText="1"/>
    </xf>
    <xf numFmtId="0" fontId="162" fillId="0" borderId="1" xfId="0" applyFont="1" applyFill="1" applyBorder="1" applyAlignment="1">
      <alignment horizontal="center" vertical="center" wrapText="1"/>
    </xf>
    <xf numFmtId="0" fontId="162" fillId="0" borderId="1" xfId="0" applyFont="1" applyFill="1" applyBorder="1" applyAlignment="1">
      <alignment horizontal="left" vertical="center" wrapText="1"/>
    </xf>
    <xf numFmtId="2" fontId="162" fillId="0" borderId="1" xfId="0" applyNumberFormat="1" applyFont="1" applyFill="1" applyBorder="1" applyAlignment="1">
      <alignment horizontal="center" vertical="center" wrapText="1"/>
    </xf>
    <xf numFmtId="0" fontId="162" fillId="0" borderId="1" xfId="0" applyFont="1" applyFill="1" applyBorder="1" applyAlignment="1">
      <alignment vertical="center" wrapText="1"/>
    </xf>
    <xf numFmtId="0" fontId="162" fillId="0" borderId="1" xfId="0" quotePrefix="1" applyFont="1" applyFill="1" applyBorder="1" applyAlignment="1">
      <alignment vertical="center" wrapText="1"/>
    </xf>
    <xf numFmtId="2" fontId="44" fillId="0" borderId="1" xfId="17" applyNumberFormat="1" applyFont="1" applyFill="1" applyBorder="1" applyAlignment="1">
      <alignment horizontal="center" vertical="center" wrapText="1"/>
    </xf>
    <xf numFmtId="0" fontId="44" fillId="0" borderId="1" xfId="0" quotePrefix="1" applyFont="1" applyFill="1" applyBorder="1" applyAlignment="1">
      <alignment vertical="center" wrapText="1"/>
    </xf>
    <xf numFmtId="0" fontId="44" fillId="0" borderId="1" xfId="5" applyFont="1" applyFill="1" applyBorder="1" applyAlignment="1">
      <alignment vertical="center" wrapText="1"/>
    </xf>
    <xf numFmtId="0" fontId="44" fillId="0" borderId="1" xfId="1391" applyFont="1" applyFill="1" applyBorder="1" applyAlignment="1">
      <alignment horizontal="left" vertical="center" wrapText="1"/>
    </xf>
    <xf numFmtId="0" fontId="44" fillId="0" borderId="1" xfId="1391" applyFont="1" applyFill="1" applyBorder="1" applyAlignment="1">
      <alignment horizontal="center" vertical="center" wrapText="1"/>
    </xf>
    <xf numFmtId="2" fontId="44" fillId="0" borderId="1" xfId="1391" applyNumberFormat="1" applyFont="1" applyFill="1" applyBorder="1" applyAlignment="1">
      <alignment horizontal="center" vertical="center" wrapText="1"/>
    </xf>
    <xf numFmtId="0" fontId="162" fillId="0" borderId="1" xfId="1391" applyFont="1" applyFill="1" applyBorder="1" applyAlignment="1">
      <alignment vertical="center" wrapText="1"/>
    </xf>
    <xf numFmtId="224" fontId="44" fillId="0" borderId="1" xfId="0" applyNumberFormat="1" applyFont="1" applyFill="1" applyBorder="1" applyAlignment="1">
      <alignment horizontal="center" vertical="center" wrapText="1"/>
    </xf>
    <xf numFmtId="0" fontId="44" fillId="0" borderId="1" xfId="1392" applyFont="1" applyFill="1" applyBorder="1" applyAlignment="1">
      <alignment vertical="center" wrapText="1"/>
    </xf>
    <xf numFmtId="0" fontId="44" fillId="0" borderId="1" xfId="1392" applyFont="1" applyFill="1" applyBorder="1" applyAlignment="1">
      <alignment horizontal="center" vertical="center" wrapText="1"/>
    </xf>
    <xf numFmtId="2" fontId="44" fillId="0" borderId="1" xfId="1392" applyNumberFormat="1" applyFont="1" applyFill="1" applyBorder="1" applyAlignment="1">
      <alignment horizontal="center" vertical="center" wrapText="1"/>
    </xf>
    <xf numFmtId="0" fontId="162" fillId="0" borderId="1" xfId="1408" applyFont="1" applyFill="1" applyBorder="1" applyAlignment="1">
      <alignment horizontal="center" vertical="center" wrapText="1"/>
    </xf>
    <xf numFmtId="0" fontId="162" fillId="0" borderId="1" xfId="1408" applyFont="1" applyFill="1" applyBorder="1" applyAlignment="1">
      <alignment horizontal="left" vertical="center" wrapText="1"/>
    </xf>
    <xf numFmtId="2" fontId="162" fillId="0" borderId="1" xfId="1408" applyNumberFormat="1" applyFont="1" applyFill="1" applyBorder="1" applyAlignment="1">
      <alignment horizontal="center" vertical="center" wrapText="1"/>
    </xf>
    <xf numFmtId="0" fontId="162" fillId="0" borderId="1" xfId="1408" applyFont="1" applyFill="1" applyBorder="1" applyAlignment="1">
      <alignment vertical="center" wrapText="1"/>
    </xf>
    <xf numFmtId="49" fontId="162" fillId="0" borderId="1" xfId="4" applyNumberFormat="1" applyFont="1" applyFill="1" applyBorder="1" applyAlignment="1">
      <alignment horizontal="left" vertical="center" wrapText="1"/>
    </xf>
    <xf numFmtId="0" fontId="162" fillId="0" borderId="1" xfId="4" applyFont="1" applyFill="1" applyBorder="1" applyAlignment="1">
      <alignment horizontal="center" vertical="center" wrapText="1"/>
    </xf>
    <xf numFmtId="2" fontId="162" fillId="0" borderId="1" xfId="4" applyNumberFormat="1" applyFont="1" applyFill="1" applyBorder="1" applyAlignment="1">
      <alignment horizontal="center" vertical="center" wrapText="1"/>
    </xf>
    <xf numFmtId="0" fontId="162" fillId="0" borderId="1" xfId="1415" applyFont="1" applyFill="1" applyBorder="1" applyAlignment="1">
      <alignment horizontal="center" vertical="center" wrapText="1"/>
    </xf>
    <xf numFmtId="49" fontId="162" fillId="0" borderId="1" xfId="4" applyNumberFormat="1" applyFont="1" applyFill="1" applyBorder="1" applyAlignment="1">
      <alignment horizontal="center" vertical="center" wrapText="1"/>
    </xf>
    <xf numFmtId="49" fontId="162" fillId="0" borderId="1" xfId="4" applyNumberFormat="1" applyFont="1" applyFill="1" applyBorder="1" applyAlignment="1">
      <alignment vertical="center" wrapText="1"/>
    </xf>
    <xf numFmtId="4" fontId="44" fillId="0" borderId="1" xfId="0" applyNumberFormat="1" applyFont="1" applyFill="1" applyBorder="1" applyAlignment="1">
      <alignment horizontal="center" vertical="center" wrapText="1"/>
    </xf>
    <xf numFmtId="4" fontId="162" fillId="0" borderId="1" xfId="0" applyNumberFormat="1" applyFont="1" applyFill="1" applyBorder="1" applyAlignment="1">
      <alignment vertical="center" wrapText="1"/>
    </xf>
    <xf numFmtId="0" fontId="44" fillId="0" borderId="1" xfId="1408" applyFont="1" applyFill="1" applyBorder="1" applyAlignment="1">
      <alignment horizontal="center" vertical="center" wrapText="1"/>
    </xf>
    <xf numFmtId="0" fontId="158" fillId="0" borderId="1" xfId="0" applyFont="1" applyFill="1" applyBorder="1" applyAlignment="1">
      <alignment wrapText="1"/>
    </xf>
    <xf numFmtId="0" fontId="9" fillId="0" borderId="4" xfId="0" applyNumberFormat="1" applyFont="1" applyFill="1" applyBorder="1"/>
    <xf numFmtId="0" fontId="141" fillId="0" borderId="1" xfId="0" applyFont="1" applyBorder="1" applyAlignment="1">
      <alignment horizontal="center" vertical="center" wrapText="1"/>
    </xf>
    <xf numFmtId="167" fontId="12" fillId="0" borderId="1" xfId="8" applyNumberFormat="1" applyFont="1" applyFill="1" applyBorder="1" applyAlignment="1">
      <alignment horizontal="center" vertical="center" wrapText="1"/>
    </xf>
    <xf numFmtId="222" fontId="12" fillId="0" borderId="1" xfId="283" applyNumberFormat="1" applyFont="1" applyFill="1" applyBorder="1" applyAlignment="1">
      <alignment horizontal="center" vertical="center" wrapText="1"/>
    </xf>
    <xf numFmtId="0" fontId="12" fillId="0" borderId="1" xfId="143"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2" fontId="9" fillId="0" borderId="1" xfId="0" quotePrefix="1" applyNumberFormat="1" applyFont="1" applyFill="1" applyBorder="1" applyAlignment="1">
      <alignment horizontal="justify" vertical="center" wrapText="1"/>
    </xf>
    <xf numFmtId="2" fontId="23" fillId="0" borderId="1" xfId="0" applyNumberFormat="1" applyFont="1" applyFill="1" applyBorder="1" applyAlignment="1">
      <alignment horizontal="center" vertical="center" wrapText="1"/>
    </xf>
    <xf numFmtId="0" fontId="9" fillId="0" borderId="1" xfId="33" applyFont="1" applyFill="1" applyBorder="1" applyAlignment="1">
      <alignment horizontal="center" vertical="center" wrapText="1"/>
    </xf>
    <xf numFmtId="2" fontId="9" fillId="0" borderId="1" xfId="1" applyNumberFormat="1" applyFont="1" applyFill="1" applyBorder="1" applyAlignment="1">
      <alignment horizontal="center" vertical="center"/>
    </xf>
    <xf numFmtId="2" fontId="23" fillId="0" borderId="1" xfId="0" applyNumberFormat="1" applyFont="1" applyFill="1" applyBorder="1" applyAlignment="1">
      <alignment horizontal="center" vertical="center"/>
    </xf>
    <xf numFmtId="0" fontId="9" fillId="0" borderId="1" xfId="0" quotePrefix="1" applyFont="1" applyFill="1" applyBorder="1" applyAlignment="1">
      <alignment horizontal="justify" vertical="center" wrapText="1"/>
    </xf>
    <xf numFmtId="0" fontId="9" fillId="0" borderId="1" xfId="0" quotePrefix="1" applyFont="1" applyFill="1" applyBorder="1" applyAlignment="1">
      <alignment horizontal="justify" vertical="center"/>
    </xf>
    <xf numFmtId="0" fontId="9" fillId="0" borderId="1" xfId="33" applyFont="1" applyFill="1" applyBorder="1" applyAlignment="1">
      <alignment horizontal="left" vertical="center" wrapText="1"/>
    </xf>
    <xf numFmtId="170" fontId="9" fillId="0" borderId="1" xfId="33" applyNumberFormat="1" applyFont="1" applyFill="1" applyBorder="1" applyAlignment="1">
      <alignment horizontal="center" vertical="center" wrapText="1"/>
    </xf>
    <xf numFmtId="2" fontId="9" fillId="0" borderId="1" xfId="33" applyNumberFormat="1" applyFont="1" applyFill="1" applyBorder="1" applyAlignment="1">
      <alignment horizontal="center" vertical="center" wrapText="1"/>
    </xf>
    <xf numFmtId="2" fontId="9" fillId="0" borderId="1" xfId="33" quotePrefix="1" applyNumberFormat="1" applyFont="1" applyFill="1" applyBorder="1" applyAlignment="1">
      <alignment horizontal="justify" vertical="center" wrapText="1"/>
    </xf>
    <xf numFmtId="0" fontId="9" fillId="0" borderId="9"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9" xfId="0" applyFont="1" applyFill="1" applyBorder="1" applyAlignment="1">
      <alignment horizontal="left" vertical="center" wrapText="1"/>
    </xf>
    <xf numFmtId="2" fontId="9" fillId="0" borderId="9" xfId="0" applyNumberFormat="1" applyFont="1" applyFill="1" applyBorder="1" applyAlignment="1">
      <alignment horizontal="center" vertical="center"/>
    </xf>
    <xf numFmtId="0" fontId="9" fillId="0" borderId="9" xfId="0" applyFont="1" applyFill="1" applyBorder="1" applyAlignment="1">
      <alignment horizontal="center" vertical="center"/>
    </xf>
    <xf numFmtId="0" fontId="9" fillId="0" borderId="9" xfId="0" quotePrefix="1"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166" fontId="7" fillId="0" borderId="1" xfId="8"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0" fontId="7" fillId="0" borderId="1" xfId="8" applyNumberFormat="1" applyFont="1" applyFill="1" applyBorder="1" applyAlignment="1">
      <alignment horizontal="center" vertical="center" wrapText="1"/>
    </xf>
    <xf numFmtId="0" fontId="163" fillId="0" borderId="1" xfId="0" applyNumberFormat="1" applyFont="1" applyFill="1" applyBorder="1" applyAlignment="1">
      <alignment horizontal="center" vertical="center" wrapText="1"/>
    </xf>
    <xf numFmtId="0" fontId="7" fillId="0" borderId="1" xfId="0" quotePrefix="1" applyNumberFormat="1" applyFont="1" applyFill="1" applyBorder="1" applyAlignment="1">
      <alignment horizontal="justify"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readingOrder="1"/>
    </xf>
    <xf numFmtId="166" fontId="163"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left" vertical="center" wrapText="1"/>
    </xf>
    <xf numFmtId="0" fontId="11" fillId="0" borderId="1" xfId="46"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1401" applyFont="1" applyFill="1" applyBorder="1" applyAlignment="1">
      <alignment vertical="center" wrapText="1"/>
    </xf>
    <xf numFmtId="4" fontId="11" fillId="0" borderId="1" xfId="1401" applyNumberFormat="1" applyFont="1" applyFill="1" applyBorder="1" applyAlignment="1">
      <alignment horizontal="center" vertical="center"/>
    </xf>
    <xf numFmtId="0" fontId="11" fillId="0" borderId="1" xfId="1401" applyFont="1" applyFill="1" applyBorder="1" applyAlignment="1">
      <alignment vertical="center"/>
    </xf>
    <xf numFmtId="0" fontId="11" fillId="0" borderId="1" xfId="0" applyFont="1" applyFill="1" applyBorder="1" applyAlignment="1">
      <alignment horizontal="justify" vertical="center" wrapText="1"/>
    </xf>
    <xf numFmtId="0" fontId="11" fillId="0" borderId="1" xfId="29" applyFont="1" applyFill="1" applyBorder="1" applyAlignment="1">
      <alignment vertical="center" wrapText="1"/>
    </xf>
    <xf numFmtId="0" fontId="11" fillId="0" borderId="1" xfId="29" applyFont="1" applyFill="1" applyBorder="1" applyAlignment="1">
      <alignment horizontal="center" vertical="center" wrapText="1"/>
    </xf>
    <xf numFmtId="228" fontId="11" fillId="0" borderId="1" xfId="1401" applyNumberFormat="1" applyFont="1" applyFill="1" applyBorder="1" applyAlignment="1">
      <alignment horizontal="center" vertical="center"/>
    </xf>
    <xf numFmtId="229" fontId="11" fillId="0" borderId="1" xfId="17"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2" fontId="164" fillId="0" borderId="1" xfId="46"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53" borderId="1" xfId="0" applyNumberFormat="1" applyFont="1" applyFill="1" applyBorder="1" applyAlignment="1">
      <alignment horizontal="center" vertical="center" wrapText="1"/>
    </xf>
    <xf numFmtId="0" fontId="9" fillId="53" borderId="4" xfId="0" applyNumberFormat="1" applyFont="1" applyFill="1" applyBorder="1" applyAlignment="1">
      <alignment horizontal="center" vertical="center" wrapText="1"/>
    </xf>
    <xf numFmtId="0" fontId="45" fillId="53" borderId="6" xfId="0" applyFont="1" applyFill="1" applyBorder="1" applyAlignment="1">
      <alignment horizontal="center" vertical="center" wrapText="1"/>
    </xf>
    <xf numFmtId="0" fontId="45" fillId="53" borderId="6" xfId="0" applyFont="1" applyFill="1" applyBorder="1" applyAlignment="1">
      <alignment horizontal="justify" vertical="center" wrapText="1"/>
    </xf>
    <xf numFmtId="43" fontId="45" fillId="53" borderId="6" xfId="1385" applyFont="1" applyFill="1" applyBorder="1" applyAlignment="1">
      <alignment horizontal="center" vertical="center" wrapText="1"/>
    </xf>
    <xf numFmtId="43" fontId="15" fillId="53" borderId="6" xfId="1385" applyFont="1" applyFill="1" applyBorder="1" applyAlignment="1">
      <alignment vertical="center" wrapText="1"/>
    </xf>
    <xf numFmtId="0" fontId="12" fillId="53" borderId="0" xfId="0" applyFont="1" applyFill="1"/>
    <xf numFmtId="0" fontId="165" fillId="0" borderId="1" xfId="0" applyFont="1" applyBorder="1" applyAlignment="1">
      <alignment horizontal="center" vertical="center"/>
    </xf>
    <xf numFmtId="0" fontId="166" fillId="0" borderId="1" xfId="0" applyFont="1" applyFill="1" applyBorder="1" applyAlignment="1">
      <alignment horizontal="left" vertical="center" wrapText="1"/>
    </xf>
    <xf numFmtId="0" fontId="166" fillId="0" borderId="1" xfId="0" applyFont="1" applyFill="1" applyBorder="1" applyAlignment="1">
      <alignment horizontal="center" vertical="center" wrapText="1"/>
    </xf>
    <xf numFmtId="2" fontId="166" fillId="0" borderId="1" xfId="0" applyNumberFormat="1" applyFont="1" applyFill="1" applyBorder="1" applyAlignment="1">
      <alignment horizontal="center" vertical="center" wrapText="1"/>
    </xf>
    <xf numFmtId="2" fontId="166" fillId="0" borderId="1" xfId="0" applyNumberFormat="1" applyFont="1" applyFill="1" applyBorder="1" applyAlignment="1">
      <alignment horizontal="right" vertical="center" wrapText="1"/>
    </xf>
    <xf numFmtId="0" fontId="166" fillId="0" borderId="1" xfId="0" applyFont="1" applyFill="1" applyBorder="1" applyAlignment="1" applyProtection="1">
      <alignment horizontal="left" vertical="center" wrapText="1"/>
    </xf>
    <xf numFmtId="43" fontId="166" fillId="0" borderId="1" xfId="1" applyFont="1" applyFill="1" applyBorder="1" applyAlignment="1">
      <alignment horizontal="center" vertical="center" wrapText="1"/>
    </xf>
    <xf numFmtId="0" fontId="166" fillId="0" borderId="1" xfId="396" applyFont="1" applyFill="1" applyBorder="1" applyAlignment="1" applyProtection="1">
      <alignment horizontal="center" vertical="center" wrapText="1"/>
    </xf>
    <xf numFmtId="1" fontId="166" fillId="0" borderId="1" xfId="0" applyNumberFormat="1" applyFont="1" applyFill="1" applyBorder="1" applyAlignment="1">
      <alignment horizontal="left" vertical="center" wrapText="1"/>
    </xf>
    <xf numFmtId="0" fontId="166" fillId="0" borderId="1" xfId="0" applyNumberFormat="1" applyFont="1" applyFill="1" applyBorder="1" applyAlignment="1">
      <alignment horizontal="center" vertical="center" wrapText="1"/>
    </xf>
    <xf numFmtId="43" fontId="166" fillId="0" borderId="1" xfId="1385" applyNumberFormat="1" applyFont="1" applyFill="1" applyBorder="1" applyAlignment="1">
      <alignment horizontal="center" vertical="center" wrapText="1"/>
    </xf>
    <xf numFmtId="0" fontId="167" fillId="0" borderId="1" xfId="0" applyFont="1" applyFill="1" applyBorder="1" applyAlignment="1">
      <alignment horizontal="left" vertical="center" wrapText="1"/>
    </xf>
    <xf numFmtId="0" fontId="167" fillId="0" borderId="1" xfId="0" applyFont="1" applyFill="1" applyBorder="1" applyAlignment="1">
      <alignment horizontal="center" vertical="center" wrapText="1"/>
    </xf>
    <xf numFmtId="2" fontId="167" fillId="0" borderId="1" xfId="0" applyNumberFormat="1" applyFont="1" applyFill="1" applyBorder="1" applyAlignment="1">
      <alignment horizontal="center" vertical="center" wrapText="1"/>
    </xf>
    <xf numFmtId="0" fontId="168" fillId="0" borderId="1" xfId="0" applyFont="1" applyFill="1" applyBorder="1" applyAlignment="1">
      <alignment horizontal="left" vertical="center" wrapText="1"/>
    </xf>
    <xf numFmtId="4" fontId="166" fillId="0" borderId="1" xfId="0" applyNumberFormat="1" applyFont="1" applyFill="1" applyBorder="1" applyAlignment="1">
      <alignment horizontal="center" vertical="center" wrapText="1"/>
    </xf>
    <xf numFmtId="0" fontId="166" fillId="0" borderId="1" xfId="0" applyFont="1" applyFill="1" applyBorder="1" applyAlignment="1">
      <alignment vertical="center" wrapText="1"/>
    </xf>
    <xf numFmtId="0" fontId="166" fillId="0" borderId="1" xfId="0" applyNumberFormat="1" applyFont="1" applyFill="1" applyBorder="1" applyAlignment="1">
      <alignment vertical="center" wrapText="1"/>
    </xf>
    <xf numFmtId="0" fontId="166" fillId="0" borderId="1" xfId="1394" applyNumberFormat="1" applyFont="1" applyFill="1" applyBorder="1" applyAlignment="1">
      <alignment horizontal="center" vertical="center" wrapText="1"/>
    </xf>
    <xf numFmtId="166" fontId="169" fillId="0" borderId="1" xfId="0" applyNumberFormat="1" applyFont="1" applyFill="1" applyBorder="1" applyAlignment="1">
      <alignment horizontal="left" vertical="center" wrapText="1"/>
    </xf>
    <xf numFmtId="166" fontId="169" fillId="0" borderId="1" xfId="0" applyNumberFormat="1" applyFont="1" applyFill="1" applyBorder="1" applyAlignment="1">
      <alignment horizontal="center" vertical="center" wrapText="1"/>
    </xf>
    <xf numFmtId="0" fontId="169" fillId="0" borderId="1" xfId="0" applyFont="1" applyFill="1" applyBorder="1" applyAlignment="1">
      <alignment horizontal="center" vertical="center" wrapText="1"/>
    </xf>
    <xf numFmtId="0" fontId="169" fillId="0" borderId="1" xfId="0" applyFont="1" applyFill="1" applyBorder="1" applyAlignment="1">
      <alignment horizontal="left" vertical="center" wrapText="1"/>
    </xf>
    <xf numFmtId="2" fontId="169" fillId="0" borderId="1" xfId="0" applyNumberFormat="1" applyFont="1" applyFill="1" applyBorder="1" applyAlignment="1">
      <alignment horizontal="center" vertical="center" wrapText="1"/>
    </xf>
    <xf numFmtId="4" fontId="169"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70" fillId="0" borderId="1" xfId="0" applyFont="1" applyFill="1" applyBorder="1" applyAlignment="1">
      <alignment horizontal="center" vertical="center" wrapText="1"/>
    </xf>
    <xf numFmtId="0" fontId="170" fillId="0" borderId="1" xfId="0" applyFont="1" applyFill="1" applyBorder="1" applyAlignment="1">
      <alignment horizontal="left" vertical="center" wrapText="1"/>
    </xf>
    <xf numFmtId="2" fontId="170" fillId="0" borderId="1" xfId="0" applyNumberFormat="1" applyFont="1" applyFill="1" applyBorder="1" applyAlignment="1">
      <alignment horizontal="center" vertical="center" wrapText="1"/>
    </xf>
    <xf numFmtId="0" fontId="9" fillId="53" borderId="1" xfId="105" applyNumberFormat="1" applyFont="1" applyFill="1" applyBorder="1" applyAlignment="1">
      <alignment horizontal="center" vertical="center" wrapText="1"/>
    </xf>
    <xf numFmtId="0" fontId="9" fillId="53" borderId="1" xfId="27" applyNumberFormat="1" applyFont="1" applyFill="1" applyBorder="1" applyAlignment="1">
      <alignment horizontal="left" vertical="center" wrapText="1"/>
    </xf>
    <xf numFmtId="0" fontId="9" fillId="53" borderId="1" xfId="27" applyNumberFormat="1" applyFont="1" applyFill="1" applyBorder="1" applyAlignment="1">
      <alignment horizontal="center" vertical="center" wrapText="1"/>
    </xf>
    <xf numFmtId="2" fontId="9" fillId="53" borderId="1" xfId="27" applyNumberFormat="1" applyFont="1" applyFill="1" applyBorder="1" applyAlignment="1">
      <alignment horizontal="center" vertical="center" wrapText="1"/>
    </xf>
    <xf numFmtId="0" fontId="12" fillId="53" borderId="0" xfId="0" applyFont="1" applyFill="1" applyBorder="1" applyAlignment="1">
      <alignment horizontal="center" vertical="center" wrapText="1"/>
    </xf>
    <xf numFmtId="0" fontId="9" fillId="53" borderId="1" xfId="105" applyNumberFormat="1" applyFont="1" applyFill="1" applyBorder="1" applyAlignment="1">
      <alignment horizontal="left" vertical="center" wrapText="1"/>
    </xf>
    <xf numFmtId="0" fontId="9" fillId="53" borderId="1" xfId="105" applyFont="1" applyFill="1" applyBorder="1" applyAlignment="1">
      <alignment horizontal="center" vertical="center" wrapText="1"/>
    </xf>
    <xf numFmtId="170" fontId="9" fillId="53" borderId="1" xfId="105" applyNumberFormat="1" applyFont="1" applyFill="1" applyBorder="1" applyAlignment="1">
      <alignment horizontal="center" vertical="center" wrapText="1"/>
    </xf>
    <xf numFmtId="170" fontId="9" fillId="53" borderId="1" xfId="27" applyNumberFormat="1" applyFont="1" applyFill="1" applyBorder="1" applyAlignment="1">
      <alignment horizontal="center" vertical="center" wrapText="1"/>
    </xf>
    <xf numFmtId="2" fontId="9" fillId="53" borderId="1" xfId="105" applyNumberFormat="1" applyFont="1" applyFill="1" applyBorder="1" applyAlignment="1">
      <alignment horizontal="center" vertical="center" wrapText="1"/>
    </xf>
    <xf numFmtId="0" fontId="9" fillId="53" borderId="1" xfId="0" applyNumberFormat="1" applyFont="1" applyFill="1" applyBorder="1" applyAlignment="1">
      <alignment horizontal="left" vertical="center" wrapText="1"/>
    </xf>
    <xf numFmtId="0" fontId="7" fillId="2" borderId="1" xfId="120" applyFont="1" applyFill="1" applyBorder="1" applyAlignment="1">
      <alignment horizontal="left" vertical="center" wrapText="1"/>
    </xf>
    <xf numFmtId="0" fontId="7" fillId="0" borderId="1" xfId="693" applyFont="1" applyFill="1" applyBorder="1" applyAlignment="1">
      <alignment horizontal="left" vertical="center" wrapText="1"/>
    </xf>
    <xf numFmtId="0" fontId="7" fillId="2" borderId="1" xfId="693" applyFont="1" applyFill="1" applyBorder="1" applyAlignment="1">
      <alignment vertical="center" wrapText="1"/>
    </xf>
    <xf numFmtId="43" fontId="7" fillId="2" borderId="1" xfId="693" applyNumberFormat="1" applyFont="1" applyFill="1" applyBorder="1" applyAlignment="1">
      <alignment horizontal="center" vertical="center" wrapText="1"/>
    </xf>
    <xf numFmtId="43" fontId="7" fillId="2" borderId="1" xfId="1385" applyNumberFormat="1" applyFont="1" applyFill="1" applyBorder="1" applyAlignment="1">
      <alignment horizontal="center" vertical="center" wrapText="1"/>
    </xf>
    <xf numFmtId="0" fontId="7" fillId="2" borderId="1" xfId="120" applyNumberFormat="1" applyFont="1" applyFill="1" applyBorder="1" applyAlignment="1">
      <alignment vertical="center" wrapText="1"/>
    </xf>
    <xf numFmtId="0" fontId="7" fillId="2" borderId="1" xfId="693" applyFont="1" applyFill="1" applyBorder="1" applyAlignment="1">
      <alignment horizontal="left" wrapText="1"/>
    </xf>
    <xf numFmtId="0" fontId="7" fillId="0" borderId="1" xfId="693" applyFont="1" applyFill="1" applyBorder="1" applyAlignment="1">
      <alignment wrapText="1"/>
    </xf>
    <xf numFmtId="0" fontId="7" fillId="2" borderId="1" xfId="7" applyNumberFormat="1" applyFont="1" applyFill="1" applyBorder="1" applyAlignment="1">
      <alignment vertical="center" wrapText="1"/>
    </xf>
    <xf numFmtId="0" fontId="7" fillId="0" borderId="1" xfId="693"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quotePrefix="1" applyFont="1" applyFill="1" applyBorder="1" applyAlignment="1">
      <alignment horizontal="left" vertical="center" wrapText="1"/>
    </xf>
    <xf numFmtId="0" fontId="15" fillId="2" borderId="1" xfId="136" applyNumberFormat="1" applyFont="1" applyFill="1" applyBorder="1" applyAlignment="1">
      <alignment horizontal="center" vertical="center" wrapText="1"/>
    </xf>
    <xf numFmtId="0" fontId="15" fillId="2" borderId="1" xfId="99" applyNumberFormat="1" applyFont="1" applyFill="1" applyBorder="1" applyAlignment="1">
      <alignment horizontal="justify" vertical="center" wrapText="1"/>
    </xf>
    <xf numFmtId="0" fontId="15" fillId="2" borderId="1" xfId="99" applyNumberFormat="1" applyFont="1" applyFill="1" applyBorder="1" applyAlignment="1">
      <alignment horizontal="center" vertical="center" wrapText="1"/>
    </xf>
    <xf numFmtId="4" fontId="15" fillId="2" borderId="1" xfId="8" applyNumberFormat="1" applyFont="1" applyFill="1" applyBorder="1" applyAlignment="1">
      <alignment horizontal="right" vertical="center" wrapText="1"/>
    </xf>
    <xf numFmtId="4" fontId="15" fillId="2" borderId="1" xfId="100" applyNumberFormat="1" applyFont="1" applyFill="1" applyBorder="1" applyAlignment="1">
      <alignment horizontal="right" vertical="center" wrapText="1"/>
    </xf>
    <xf numFmtId="4" fontId="15" fillId="2" borderId="1" xfId="99" applyNumberFormat="1" applyFont="1" applyFill="1" applyBorder="1" applyAlignment="1">
      <alignment horizontal="right" vertical="center" wrapText="1"/>
    </xf>
    <xf numFmtId="0" fontId="15" fillId="2" borderId="1" xfId="100" applyNumberFormat="1" applyFont="1" applyFill="1" applyBorder="1" applyAlignment="1">
      <alignment horizontal="center" vertical="center" wrapText="1"/>
    </xf>
    <xf numFmtId="0" fontId="15" fillId="2" borderId="1" xfId="137" applyNumberFormat="1" applyFont="1" applyFill="1" applyBorder="1" applyAlignment="1">
      <alignment horizontal="justify" vertical="center" wrapText="1"/>
    </xf>
    <xf numFmtId="0" fontId="15" fillId="2" borderId="1" xfId="137" applyNumberFormat="1" applyFont="1" applyFill="1" applyBorder="1" applyAlignment="1">
      <alignment horizontal="center" vertical="center" wrapText="1"/>
    </xf>
    <xf numFmtId="4" fontId="15" fillId="2" borderId="1" xfId="137" applyNumberFormat="1" applyFont="1" applyFill="1" applyBorder="1" applyAlignment="1">
      <alignment horizontal="right" vertical="center" wrapText="1"/>
    </xf>
    <xf numFmtId="0" fontId="15" fillId="2" borderId="1" xfId="136" applyNumberFormat="1" applyFont="1" applyFill="1" applyBorder="1" applyAlignment="1">
      <alignment horizontal="justify" vertical="center" wrapText="1"/>
    </xf>
    <xf numFmtId="4" fontId="15" fillId="2" borderId="1" xfId="136" applyNumberFormat="1" applyFont="1" applyFill="1" applyBorder="1" applyAlignment="1">
      <alignment horizontal="right" vertical="center" wrapText="1"/>
    </xf>
    <xf numFmtId="0" fontId="15" fillId="2" borderId="1" xfId="0" applyNumberFormat="1" applyFont="1" applyFill="1" applyBorder="1" applyAlignment="1">
      <alignment horizontal="justify" vertical="center" wrapText="1"/>
    </xf>
    <xf numFmtId="0" fontId="15" fillId="2" borderId="1" xfId="105" applyNumberFormat="1" applyFont="1" applyFill="1" applyBorder="1" applyAlignment="1">
      <alignment horizontal="justify" vertical="center" wrapText="1"/>
    </xf>
    <xf numFmtId="0" fontId="15" fillId="2" borderId="1" xfId="105" applyNumberFormat="1" applyFont="1" applyFill="1" applyBorder="1" applyAlignment="1">
      <alignment horizontal="center" vertical="center" wrapText="1"/>
    </xf>
    <xf numFmtId="4" fontId="15" fillId="2" borderId="1" xfId="1385" applyNumberFormat="1" applyFont="1" applyFill="1" applyBorder="1" applyAlignment="1">
      <alignment horizontal="right" vertical="center" wrapText="1"/>
    </xf>
    <xf numFmtId="4" fontId="15" fillId="2" borderId="1" xfId="0" applyNumberFormat="1" applyFont="1" applyFill="1" applyBorder="1" applyAlignment="1">
      <alignment horizontal="right"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justify" vertical="center" wrapText="1"/>
    </xf>
    <xf numFmtId="169" fontId="15" fillId="2" borderId="1" xfId="295"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 fontId="15" fillId="2" borderId="1" xfId="35" applyNumberFormat="1" applyFont="1" applyFill="1" applyBorder="1" applyAlignment="1">
      <alignment horizontal="right" vertical="center" wrapText="1"/>
    </xf>
    <xf numFmtId="1" fontId="15" fillId="2" borderId="1" xfId="0" applyNumberFormat="1" applyFont="1" applyFill="1" applyBorder="1" applyAlignment="1">
      <alignment horizontal="justify" vertical="center" wrapText="1"/>
    </xf>
    <xf numFmtId="0" fontId="15" fillId="2" borderId="1" xfId="99" applyFont="1" applyFill="1" applyBorder="1" applyAlignment="1">
      <alignment horizontal="justify" vertical="center" wrapText="1"/>
    </xf>
    <xf numFmtId="0" fontId="15" fillId="2" borderId="1" xfId="99" applyFont="1" applyFill="1" applyBorder="1" applyAlignment="1">
      <alignment horizontal="center" vertical="center"/>
    </xf>
    <xf numFmtId="0" fontId="15" fillId="2" borderId="1" xfId="99" applyFont="1" applyFill="1" applyBorder="1" applyAlignment="1">
      <alignment horizontal="center" vertical="center" wrapText="1"/>
    </xf>
    <xf numFmtId="4" fontId="15" fillId="2" borderId="1" xfId="100" applyNumberFormat="1" applyFont="1" applyFill="1" applyBorder="1" applyAlignment="1">
      <alignment horizontal="right" vertical="center"/>
    </xf>
    <xf numFmtId="4" fontId="15" fillId="2" borderId="1" xfId="295" applyNumberFormat="1" applyFont="1" applyFill="1" applyBorder="1" applyAlignment="1">
      <alignment horizontal="right" vertical="center"/>
    </xf>
    <xf numFmtId="0" fontId="15" fillId="2" borderId="1" xfId="0" applyNumberFormat="1" applyFont="1" applyFill="1" applyBorder="1" applyAlignment="1">
      <alignment horizontal="left" vertical="center" wrapText="1"/>
    </xf>
    <xf numFmtId="0" fontId="15" fillId="2" borderId="1" xfId="0" applyNumberFormat="1" applyFont="1" applyFill="1" applyBorder="1" applyAlignment="1">
      <alignment vertical="center" wrapText="1"/>
    </xf>
    <xf numFmtId="0" fontId="15" fillId="2" borderId="1" xfId="136" applyFont="1" applyFill="1" applyBorder="1" applyAlignment="1">
      <alignment horizontal="justify" vertical="center" wrapText="1"/>
    </xf>
    <xf numFmtId="0" fontId="15" fillId="2" borderId="1" xfId="136" applyFont="1" applyFill="1" applyBorder="1" applyAlignment="1">
      <alignment horizontal="center" vertical="center" wrapText="1"/>
    </xf>
    <xf numFmtId="43" fontId="15" fillId="2" borderId="1" xfId="100" applyFont="1" applyFill="1" applyBorder="1" applyAlignment="1">
      <alignment horizontal="center" vertical="center" wrapText="1"/>
    </xf>
    <xf numFmtId="4" fontId="21" fillId="2" borderId="1" xfId="136" applyNumberFormat="1" applyFont="1" applyFill="1" applyBorder="1" applyAlignment="1">
      <alignment horizontal="right" vertical="center" wrapText="1"/>
    </xf>
    <xf numFmtId="0" fontId="171" fillId="0" borderId="6" xfId="0" applyFont="1" applyFill="1" applyBorder="1" applyAlignment="1">
      <alignment horizontal="center" vertical="center" wrapText="1"/>
    </xf>
    <xf numFmtId="43" fontId="171" fillId="0" borderId="6" xfId="1385" applyFont="1" applyFill="1" applyBorder="1" applyAlignment="1">
      <alignment horizontal="right" vertical="center" wrapText="1"/>
    </xf>
    <xf numFmtId="0" fontId="171" fillId="0" borderId="6" xfId="0" applyFont="1" applyFill="1" applyBorder="1" applyAlignment="1">
      <alignment vertical="center" wrapText="1"/>
    </xf>
    <xf numFmtId="0" fontId="9" fillId="0" borderId="6" xfId="13"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2" fontId="140" fillId="2" borderId="1" xfId="0" applyNumberFormat="1" applyFont="1" applyFill="1" applyBorder="1" applyAlignment="1">
      <alignment horizontal="center" vertical="center"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2" fontId="140" fillId="2" borderId="1" xfId="0" applyNumberFormat="1" applyFont="1" applyFill="1" applyBorder="1" applyAlignment="1">
      <alignment horizontal="center" vertical="center"/>
    </xf>
    <xf numFmtId="2" fontId="12" fillId="2" borderId="1" xfId="0" applyNumberFormat="1" applyFont="1" applyFill="1" applyBorder="1" applyAlignment="1">
      <alignment horizontal="center" vertical="center"/>
    </xf>
    <xf numFmtId="0" fontId="12" fillId="2" borderId="10" xfId="0" applyFont="1" applyFill="1" applyBorder="1" applyAlignment="1">
      <alignment horizontal="center" vertical="center" wrapText="1"/>
    </xf>
    <xf numFmtId="2" fontId="140" fillId="2" borderId="1" xfId="1385" applyNumberFormat="1" applyFont="1" applyFill="1" applyBorder="1" applyAlignment="1">
      <alignment horizontal="center" vertical="center" wrapText="1"/>
    </xf>
    <xf numFmtId="2" fontId="12" fillId="2" borderId="1" xfId="1385" applyNumberFormat="1" applyFont="1" applyFill="1" applyBorder="1" applyAlignment="1">
      <alignment vertical="center" wrapText="1"/>
    </xf>
    <xf numFmtId="0" fontId="12" fillId="2" borderId="1" xfId="0" quotePrefix="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0" fontId="12" fillId="2" borderId="1" xfId="0" applyFont="1" applyFill="1" applyBorder="1" applyAlignment="1">
      <alignment horizontal="center" vertical="center"/>
    </xf>
    <xf numFmtId="2" fontId="12" fillId="0" borderId="1" xfId="1408"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2" fontId="12" fillId="0" borderId="10" xfId="1408" applyNumberFormat="1" applyFont="1" applyFill="1" applyBorder="1" applyAlignment="1">
      <alignment horizontal="center" vertical="center" wrapText="1"/>
    </xf>
    <xf numFmtId="2" fontId="12" fillId="0" borderId="10" xfId="0" applyNumberFormat="1"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0" xfId="0" applyFont="1" applyFill="1" applyBorder="1" applyAlignment="1">
      <alignment vertical="center" wrapText="1"/>
    </xf>
    <xf numFmtId="2" fontId="12" fillId="0" borderId="10"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2" fontId="14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0" xfId="0" applyNumberFormat="1" applyFont="1" applyFill="1" applyBorder="1" applyAlignment="1">
      <alignment horizontal="center" vertical="center" wrapText="1"/>
    </xf>
    <xf numFmtId="0" fontId="12" fillId="0" borderId="1" xfId="98" applyNumberFormat="1" applyFont="1" applyFill="1" applyBorder="1" applyAlignment="1">
      <alignment horizontal="center" vertical="center" wrapText="1"/>
    </xf>
    <xf numFmtId="0" fontId="12" fillId="0" borderId="1" xfId="98" applyNumberFormat="1" applyFont="1" applyFill="1" applyBorder="1" applyAlignment="1">
      <alignment horizontal="left" vertical="center" wrapText="1"/>
    </xf>
    <xf numFmtId="0" fontId="12" fillId="0" borderId="1" xfId="1408" applyNumberFormat="1" applyFont="1" applyFill="1" applyBorder="1" applyAlignment="1">
      <alignment horizontal="center" vertical="center" wrapText="1"/>
    </xf>
    <xf numFmtId="0" fontId="12" fillId="0" borderId="1" xfId="319" applyNumberFormat="1" applyFont="1" applyFill="1" applyBorder="1" applyAlignment="1">
      <alignment horizontal="center" vertical="center" wrapText="1"/>
    </xf>
    <xf numFmtId="0" fontId="12" fillId="0" borderId="1" xfId="127" applyNumberFormat="1" applyFont="1" applyFill="1" applyBorder="1" applyAlignment="1">
      <alignment horizontal="left" vertical="center" wrapText="1"/>
    </xf>
    <xf numFmtId="0" fontId="12" fillId="0" borderId="1" xfId="127" applyNumberFormat="1" applyFont="1" applyFill="1" applyBorder="1" applyAlignment="1">
      <alignment horizontal="center" vertical="center" wrapText="1"/>
    </xf>
    <xf numFmtId="0" fontId="12" fillId="0" borderId="1" xfId="134" applyNumberFormat="1" applyFont="1" applyFill="1" applyBorder="1" applyAlignment="1">
      <alignment horizontal="center" vertical="center" wrapText="1"/>
    </xf>
    <xf numFmtId="0" fontId="12" fillId="0" borderId="1" xfId="36" applyNumberFormat="1" applyFont="1" applyFill="1" applyBorder="1" applyAlignment="1">
      <alignment horizontal="center" vertical="center" wrapText="1"/>
    </xf>
    <xf numFmtId="0" fontId="12" fillId="0" borderId="1" xfId="104" applyFont="1" applyFill="1" applyBorder="1" applyAlignment="1">
      <alignment horizontal="left" vertical="center" wrapText="1"/>
    </xf>
    <xf numFmtId="0" fontId="12" fillId="0" borderId="1" xfId="104" applyFont="1" applyFill="1" applyBorder="1" applyAlignment="1">
      <alignment horizontal="center" vertical="center" wrapText="1"/>
    </xf>
    <xf numFmtId="43" fontId="12" fillId="0" borderId="1" xfId="319" applyNumberFormat="1" applyFont="1" applyFill="1" applyBorder="1" applyAlignment="1">
      <alignment horizontal="center" vertical="center" wrapText="1"/>
    </xf>
    <xf numFmtId="43" fontId="12" fillId="0" borderId="1" xfId="319" applyNumberFormat="1" applyFont="1" applyFill="1" applyBorder="1" applyAlignment="1">
      <alignment horizontal="center" vertical="center"/>
    </xf>
    <xf numFmtId="2" fontId="12" fillId="0" borderId="1" xfId="98"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0" fontId="12" fillId="0" borderId="1" xfId="127" applyFont="1" applyFill="1" applyBorder="1" applyAlignment="1">
      <alignment horizontal="center" vertical="center" wrapText="1"/>
    </xf>
    <xf numFmtId="43" fontId="12" fillId="0" borderId="1" xfId="36" applyNumberFormat="1" applyFont="1" applyFill="1" applyBorder="1" applyAlignment="1">
      <alignment horizontal="center" vertical="center" wrapText="1"/>
    </xf>
    <xf numFmtId="0" fontId="12" fillId="0" borderId="1" xfId="103" applyFont="1" applyFill="1" applyBorder="1" applyAlignment="1">
      <alignment horizontal="center" vertical="center" wrapText="1"/>
    </xf>
    <xf numFmtId="43"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312" applyNumberFormat="1" applyFont="1" applyFill="1" applyBorder="1" applyAlignment="1">
      <alignment horizontal="center" vertical="center" wrapText="1"/>
    </xf>
    <xf numFmtId="0" fontId="12" fillId="0" borderId="1" xfId="98" applyFont="1" applyFill="1" applyBorder="1" applyAlignment="1">
      <alignment vertical="center" wrapText="1"/>
    </xf>
    <xf numFmtId="43" fontId="12" fillId="0" borderId="1" xfId="312" applyNumberFormat="1" applyFont="1" applyFill="1" applyBorder="1" applyAlignment="1">
      <alignment horizontal="center" vertical="center" wrapText="1"/>
    </xf>
    <xf numFmtId="0" fontId="12" fillId="0" borderId="1" xfId="98" applyFont="1" applyFill="1" applyBorder="1" applyAlignment="1">
      <alignment horizontal="left" vertical="center" wrapText="1"/>
    </xf>
    <xf numFmtId="0" fontId="12" fillId="0" borderId="1" xfId="134" applyFont="1" applyFill="1" applyBorder="1" applyAlignment="1">
      <alignment horizontal="left" vertical="center" wrapText="1"/>
    </xf>
    <xf numFmtId="0" fontId="12" fillId="0" borderId="1" xfId="134" applyFont="1" applyFill="1" applyBorder="1" applyAlignment="1">
      <alignment horizontal="center" vertical="center" wrapText="1"/>
    </xf>
    <xf numFmtId="43" fontId="12" fillId="0" borderId="1" xfId="134" applyNumberFormat="1" applyFont="1" applyFill="1" applyBorder="1" applyAlignment="1">
      <alignment horizontal="center" vertical="center"/>
    </xf>
    <xf numFmtId="0" fontId="12" fillId="0" borderId="1" xfId="36" applyFont="1" applyFill="1" applyBorder="1" applyAlignment="1">
      <alignment horizontal="center" vertical="center" wrapText="1"/>
    </xf>
    <xf numFmtId="0" fontId="12" fillId="0" borderId="1" xfId="36" applyFont="1" applyFill="1" applyBorder="1" applyAlignment="1">
      <alignment horizontal="left" vertical="center" wrapText="1"/>
    </xf>
    <xf numFmtId="0" fontId="12" fillId="0" borderId="9" xfId="0" applyFont="1" applyFill="1" applyBorder="1" applyAlignment="1">
      <alignment vertical="center" wrapText="1"/>
    </xf>
    <xf numFmtId="170" fontId="12" fillId="0" borderId="9" xfId="0" applyNumberFormat="1" applyFont="1" applyFill="1" applyBorder="1" applyAlignment="1">
      <alignment horizontal="center" vertical="center" wrapText="1"/>
    </xf>
    <xf numFmtId="0" fontId="12" fillId="0" borderId="1" xfId="0" applyFont="1" applyBorder="1" applyAlignment="1">
      <alignment vertical="center" wrapText="1"/>
    </xf>
    <xf numFmtId="2" fontId="12" fillId="0" borderId="1" xfId="98" applyNumberFormat="1" applyFont="1" applyBorder="1" applyAlignment="1">
      <alignment horizontal="center" vertical="center" wrapText="1"/>
    </xf>
    <xf numFmtId="0" fontId="143" fillId="0" borderId="1" xfId="0" applyFont="1" applyFill="1" applyBorder="1" applyAlignment="1">
      <alignment vertical="center" wrapText="1"/>
    </xf>
    <xf numFmtId="232"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3" borderId="4" xfId="0" applyFont="1" applyFill="1" applyBorder="1" applyAlignment="1">
      <alignment vertical="center" wrapText="1"/>
    </xf>
    <xf numFmtId="0" fontId="9" fillId="0" borderId="6" xfId="108" applyFont="1" applyFill="1" applyBorder="1" applyAlignment="1">
      <alignment vertical="center" wrapText="1"/>
    </xf>
    <xf numFmtId="0" fontId="9" fillId="0" borderId="6" xfId="108" applyFont="1" applyFill="1" applyBorder="1" applyAlignment="1">
      <alignment horizontal="center" vertical="center" wrapText="1"/>
    </xf>
    <xf numFmtId="43" fontId="9" fillId="0" borderId="6" xfId="1385" applyFont="1" applyFill="1" applyBorder="1" applyAlignment="1">
      <alignment horizontal="right" vertical="center" wrapText="1"/>
    </xf>
    <xf numFmtId="0" fontId="9" fillId="0" borderId="6" xfId="0" applyFont="1" applyFill="1" applyBorder="1" applyAlignment="1">
      <alignment vertical="center" wrapText="1"/>
    </xf>
    <xf numFmtId="0" fontId="9" fillId="0" borderId="6" xfId="117"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xf>
    <xf numFmtId="0" fontId="9" fillId="0" borderId="6" xfId="119" applyNumberFormat="1" applyFont="1" applyFill="1" applyBorder="1" applyAlignment="1" applyProtection="1">
      <alignment horizontal="center" vertical="center" wrapText="1"/>
    </xf>
    <xf numFmtId="1"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vertical="center" wrapText="1"/>
    </xf>
    <xf numFmtId="0" fontId="15" fillId="0" borderId="6" xfId="0" applyFont="1" applyFill="1" applyBorder="1" applyAlignment="1">
      <alignment horizontal="center" vertical="center" wrapText="1"/>
    </xf>
    <xf numFmtId="43" fontId="15" fillId="0" borderId="6" xfId="1385" applyFont="1" applyFill="1" applyBorder="1" applyAlignment="1">
      <alignment horizontal="right" vertical="center" wrapText="1"/>
    </xf>
    <xf numFmtId="0" fontId="9" fillId="0" borderId="6" xfId="108" applyNumberFormat="1" applyFont="1" applyFill="1" applyBorder="1" applyAlignment="1">
      <alignment horizontal="center" vertical="center" wrapText="1"/>
    </xf>
    <xf numFmtId="4" fontId="9" fillId="0" borderId="1" xfId="0" applyNumberFormat="1" applyFont="1" applyFill="1" applyBorder="1" applyAlignment="1" applyProtection="1">
      <alignment horizontal="center" vertical="center" wrapText="1"/>
      <protection locked="0"/>
    </xf>
    <xf numFmtId="2"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23" fillId="0" borderId="1" xfId="98" applyFont="1" applyFill="1" applyBorder="1" applyAlignment="1">
      <alignment horizontal="center" vertical="center" wrapText="1"/>
    </xf>
    <xf numFmtId="2" fontId="9" fillId="0" borderId="1" xfId="8" applyNumberFormat="1" applyFont="1" applyFill="1" applyBorder="1" applyAlignment="1">
      <alignment horizontal="center" vertical="center" wrapText="1"/>
    </xf>
    <xf numFmtId="0" fontId="23" fillId="0" borderId="1" xfId="98" applyNumberFormat="1" applyFont="1" applyFill="1" applyBorder="1" applyAlignment="1">
      <alignment horizontal="center" vertical="center" wrapText="1"/>
    </xf>
    <xf numFmtId="0" fontId="9" fillId="0" borderId="1" xfId="139" applyNumberFormat="1" applyFont="1" applyFill="1" applyBorder="1" applyAlignment="1">
      <alignment horizontal="center" vertical="center" wrapText="1"/>
    </xf>
    <xf numFmtId="0" fontId="38" fillId="0" borderId="1" xfId="98" applyNumberFormat="1" applyFont="1" applyFill="1" applyBorder="1" applyAlignment="1">
      <alignment horizontal="center" vertical="center" wrapText="1"/>
    </xf>
    <xf numFmtId="4" fontId="9" fillId="0" borderId="1" xfId="319" applyNumberFormat="1" applyFont="1" applyFill="1" applyBorder="1" applyAlignment="1">
      <alignment horizontal="center" vertical="center" wrapText="1"/>
    </xf>
    <xf numFmtId="2" fontId="9" fillId="0" borderId="1" xfId="319" applyNumberFormat="1" applyFont="1" applyFill="1" applyBorder="1" applyAlignment="1">
      <alignment horizontal="center" vertical="center" wrapText="1"/>
    </xf>
    <xf numFmtId="0" fontId="174" fillId="0" borderId="37" xfId="0" applyFont="1" applyBorder="1" applyAlignment="1">
      <alignment horizontal="center" vertical="center" wrapText="1"/>
    </xf>
    <xf numFmtId="0" fontId="172" fillId="52" borderId="37" xfId="0" applyFont="1" applyFill="1" applyBorder="1" applyAlignment="1">
      <alignment horizontal="center" vertical="center" wrapText="1"/>
    </xf>
    <xf numFmtId="0" fontId="175" fillId="0" borderId="37" xfId="0" applyFont="1" applyBorder="1" applyAlignment="1">
      <alignment horizontal="center" vertical="center"/>
    </xf>
    <xf numFmtId="0" fontId="174" fillId="0" borderId="37" xfId="0" applyFont="1" applyBorder="1" applyAlignment="1">
      <alignment horizontal="center" vertical="center"/>
    </xf>
    <xf numFmtId="0" fontId="172" fillId="52" borderId="37" xfId="0" applyFont="1" applyFill="1" applyBorder="1" applyAlignment="1">
      <alignment horizontal="justify" vertical="center" wrapText="1"/>
    </xf>
    <xf numFmtId="0" fontId="175" fillId="52" borderId="37" xfId="0" applyFont="1" applyFill="1" applyBorder="1" applyAlignment="1">
      <alignment horizontal="center" vertical="center" wrapText="1"/>
    </xf>
    <xf numFmtId="2" fontId="38" fillId="0" borderId="1" xfId="98" applyNumberFormat="1" applyFont="1" applyFill="1" applyBorder="1" applyAlignment="1">
      <alignment horizontal="center" vertical="center" wrapText="1"/>
    </xf>
    <xf numFmtId="0" fontId="5" fillId="0" borderId="1" xfId="98" applyFont="1" applyFill="1" applyBorder="1" applyAlignment="1">
      <alignment horizontal="center" vertical="center" wrapText="1"/>
    </xf>
    <xf numFmtId="0" fontId="176" fillId="0" borderId="1" xfId="33" applyNumberFormat="1" applyFont="1" applyFill="1" applyBorder="1" applyAlignment="1">
      <alignment horizontal="center" vertical="center" wrapText="1"/>
    </xf>
    <xf numFmtId="0" fontId="176" fillId="0" borderId="1" xfId="33" applyNumberFormat="1" applyFont="1" applyFill="1" applyBorder="1" applyAlignment="1">
      <alignment horizontal="left" vertical="center" wrapText="1"/>
    </xf>
    <xf numFmtId="0" fontId="176" fillId="0" borderId="1" xfId="0" applyNumberFormat="1" applyFont="1" applyFill="1" applyBorder="1" applyAlignment="1">
      <alignment horizontal="center" vertical="center" wrapText="1"/>
    </xf>
    <xf numFmtId="170" fontId="176" fillId="0" borderId="1" xfId="8" applyNumberFormat="1" applyFont="1" applyFill="1" applyBorder="1" applyAlignment="1">
      <alignment horizontal="center" vertical="center" wrapText="1"/>
    </xf>
    <xf numFmtId="170" fontId="176" fillId="0" borderId="1" xfId="33" applyNumberFormat="1" applyFont="1" applyFill="1" applyBorder="1" applyAlignment="1">
      <alignment horizontal="center" vertical="center" wrapText="1"/>
    </xf>
    <xf numFmtId="0" fontId="177" fillId="0" borderId="1" xfId="33" applyNumberFormat="1" applyFont="1" applyFill="1" applyBorder="1" applyAlignment="1">
      <alignment horizontal="center" vertical="center" wrapText="1"/>
    </xf>
    <xf numFmtId="0" fontId="177" fillId="0" borderId="1" xfId="8" applyNumberFormat="1" applyFont="1" applyFill="1" applyBorder="1" applyAlignment="1">
      <alignment vertical="center" wrapText="1"/>
    </xf>
    <xf numFmtId="0" fontId="177" fillId="0" borderId="1" xfId="35" applyNumberFormat="1" applyFont="1" applyFill="1" applyBorder="1" applyAlignment="1">
      <alignment horizontal="center" vertical="center" wrapText="1"/>
    </xf>
    <xf numFmtId="0" fontId="177" fillId="0" borderId="1" xfId="8" applyNumberFormat="1" applyFont="1" applyFill="1" applyBorder="1" applyAlignment="1">
      <alignment horizontal="center" vertical="center" wrapText="1"/>
    </xf>
    <xf numFmtId="170" fontId="177" fillId="0" borderId="1" xfId="8" applyNumberFormat="1" applyFont="1" applyFill="1" applyBorder="1" applyAlignment="1">
      <alignment horizontal="center" vertical="center" wrapText="1"/>
    </xf>
    <xf numFmtId="0" fontId="177" fillId="0" borderId="1" xfId="17" applyNumberFormat="1" applyFont="1" applyFill="1" applyBorder="1" applyAlignment="1">
      <alignment horizontal="center" vertical="center" wrapText="1"/>
    </xf>
    <xf numFmtId="170" fontId="177" fillId="0" borderId="1" xfId="17" applyNumberFormat="1" applyFont="1" applyFill="1" applyBorder="1" applyAlignment="1">
      <alignment horizontal="center" vertical="center" wrapText="1"/>
    </xf>
    <xf numFmtId="0" fontId="177" fillId="0" borderId="1" xfId="8" applyNumberFormat="1" applyFont="1" applyFill="1" applyBorder="1" applyAlignment="1">
      <alignment horizontal="left" vertical="center" wrapText="1"/>
    </xf>
    <xf numFmtId="0" fontId="177" fillId="0" borderId="1" xfId="8" applyNumberFormat="1" applyFont="1" applyFill="1" applyBorder="1" applyAlignment="1">
      <alignment horizontal="justify" vertical="center" wrapText="1"/>
    </xf>
    <xf numFmtId="0" fontId="177" fillId="0" borderId="1" xfId="33" applyNumberFormat="1" applyFont="1" applyFill="1" applyBorder="1" applyAlignment="1">
      <alignment vertical="center" wrapText="1"/>
    </xf>
    <xf numFmtId="170" fontId="177" fillId="0" borderId="1" xfId="33" applyNumberFormat="1" applyFont="1" applyFill="1" applyBorder="1" applyAlignment="1">
      <alignment horizontal="center" vertical="center" wrapText="1"/>
    </xf>
    <xf numFmtId="0" fontId="177" fillId="0" borderId="1" xfId="33" applyNumberFormat="1" applyFont="1" applyFill="1" applyBorder="1" applyAlignment="1">
      <alignment horizontal="left" vertical="center" wrapText="1"/>
    </xf>
    <xf numFmtId="0" fontId="177" fillId="0" borderId="1" xfId="33" applyNumberFormat="1" applyFont="1" applyFill="1" applyBorder="1" applyAlignment="1">
      <alignment horizontal="justify" vertical="center" wrapText="1"/>
    </xf>
    <xf numFmtId="0" fontId="176" fillId="0" borderId="1" xfId="8" applyNumberFormat="1" applyFont="1" applyFill="1" applyBorder="1" applyAlignment="1">
      <alignment horizontal="center" vertical="center" wrapText="1"/>
    </xf>
    <xf numFmtId="0" fontId="176" fillId="0" borderId="1" xfId="8" applyNumberFormat="1" applyFont="1" applyFill="1" applyBorder="1" applyAlignment="1">
      <alignment horizontal="left" vertical="center" wrapText="1"/>
    </xf>
    <xf numFmtId="0" fontId="176" fillId="0" borderId="1" xfId="0" applyNumberFormat="1" applyFont="1" applyFill="1" applyBorder="1" applyAlignment="1">
      <alignment horizontal="left" vertical="center" wrapText="1"/>
    </xf>
    <xf numFmtId="0" fontId="176" fillId="0" borderId="1" xfId="13" applyNumberFormat="1" applyFont="1" applyFill="1" applyBorder="1" applyAlignment="1">
      <alignment horizontal="center" vertical="center" wrapText="1"/>
    </xf>
    <xf numFmtId="167" fontId="176" fillId="0" borderId="1" xfId="8" applyNumberFormat="1" applyFont="1" applyFill="1" applyBorder="1" applyAlignment="1">
      <alignment horizontal="center" vertical="center" wrapText="1"/>
    </xf>
    <xf numFmtId="170" fontId="176" fillId="0" borderId="1" xfId="0" applyNumberFormat="1" applyFont="1" applyFill="1" applyBorder="1" applyAlignment="1">
      <alignment horizontal="center" vertical="center" wrapText="1"/>
    </xf>
    <xf numFmtId="0" fontId="177" fillId="0" borderId="1" xfId="0" applyNumberFormat="1" applyFont="1" applyFill="1" applyBorder="1" applyAlignment="1">
      <alignment horizontal="center" vertical="center" wrapText="1"/>
    </xf>
    <xf numFmtId="3" fontId="177" fillId="0" borderId="1" xfId="1399" applyNumberFormat="1" applyFont="1" applyFill="1" applyBorder="1" applyAlignment="1">
      <alignment vertical="center" wrapText="1"/>
    </xf>
    <xf numFmtId="0" fontId="177" fillId="0" borderId="1" xfId="0" applyFont="1" applyFill="1" applyBorder="1" applyAlignment="1">
      <alignment horizontal="center" vertical="center"/>
    </xf>
    <xf numFmtId="0" fontId="177" fillId="0" borderId="1" xfId="0" applyFont="1" applyFill="1" applyBorder="1" applyAlignment="1">
      <alignment horizontal="center" vertical="center" wrapText="1"/>
    </xf>
    <xf numFmtId="170" fontId="177" fillId="0" borderId="1" xfId="1385" applyNumberFormat="1" applyFont="1" applyFill="1" applyBorder="1" applyAlignment="1">
      <alignment vertical="center"/>
    </xf>
    <xf numFmtId="165" fontId="177" fillId="0" borderId="1" xfId="1385" applyNumberFormat="1" applyFont="1" applyFill="1" applyBorder="1" applyAlignment="1">
      <alignment vertical="center"/>
    </xf>
    <xf numFmtId="0" fontId="177" fillId="0" borderId="1" xfId="0" applyFont="1" applyFill="1" applyBorder="1" applyAlignment="1">
      <alignment vertical="center" wrapText="1"/>
    </xf>
    <xf numFmtId="0" fontId="177" fillId="0" borderId="1" xfId="0" applyFont="1" applyFill="1" applyBorder="1" applyAlignment="1">
      <alignment horizontal="left" vertical="center" wrapText="1"/>
    </xf>
    <xf numFmtId="0" fontId="177" fillId="0" borderId="1" xfId="0" applyFont="1" applyFill="1" applyBorder="1" applyAlignment="1">
      <alignment horizontal="justify" vertical="center" wrapText="1"/>
    </xf>
    <xf numFmtId="0" fontId="177" fillId="0" borderId="1" xfId="33" applyFont="1" applyFill="1" applyBorder="1" applyAlignment="1">
      <alignment horizontal="left" vertical="center" wrapText="1"/>
    </xf>
    <xf numFmtId="0" fontId="177" fillId="0" borderId="1" xfId="33" applyFont="1" applyFill="1" applyBorder="1" applyAlignment="1">
      <alignment horizontal="center" vertical="center" wrapText="1"/>
    </xf>
    <xf numFmtId="2" fontId="177" fillId="0" borderId="1" xfId="33" applyNumberFormat="1" applyFont="1" applyFill="1" applyBorder="1" applyAlignment="1">
      <alignment horizontal="center" vertical="center" wrapText="1"/>
    </xf>
    <xf numFmtId="0" fontId="177" fillId="0" borderId="1" xfId="33" applyFont="1" applyFill="1" applyBorder="1" applyAlignment="1">
      <alignment vertical="center" wrapText="1"/>
    </xf>
    <xf numFmtId="0" fontId="177" fillId="0" borderId="1" xfId="13" applyFont="1" applyFill="1" applyBorder="1" applyAlignment="1">
      <alignment horizontal="center" vertical="center" wrapText="1"/>
    </xf>
    <xf numFmtId="170" fontId="177" fillId="0" borderId="1" xfId="13" applyNumberFormat="1" applyFont="1" applyFill="1" applyBorder="1" applyAlignment="1">
      <alignment horizontal="center" vertical="center" wrapText="1"/>
    </xf>
    <xf numFmtId="0" fontId="177" fillId="0" borderId="1" xfId="13" applyFont="1" applyFill="1" applyBorder="1" applyAlignment="1">
      <alignment horizontal="justify" vertical="center" wrapText="1"/>
    </xf>
    <xf numFmtId="0" fontId="5" fillId="3" borderId="4" xfId="0" applyNumberFormat="1" applyFont="1" applyFill="1" applyBorder="1" applyAlignment="1">
      <alignment horizontal="left" vertical="center" wrapText="1"/>
    </xf>
    <xf numFmtId="0" fontId="9" fillId="3" borderId="5" xfId="0" applyNumberFormat="1" applyFont="1" applyFill="1" applyBorder="1" applyAlignment="1">
      <alignment horizontal="left" vertical="center" wrapText="1"/>
    </xf>
    <xf numFmtId="0" fontId="9" fillId="3" borderId="2" xfId="0" applyNumberFormat="1" applyFont="1" applyFill="1" applyBorder="1" applyAlignment="1">
      <alignment horizontal="left" vertical="center" wrapText="1"/>
    </xf>
    <xf numFmtId="0" fontId="9" fillId="0" borderId="4" xfId="0" applyNumberFormat="1" applyFont="1" applyFill="1" applyBorder="1" applyAlignment="1">
      <alignment vertical="center"/>
    </xf>
    <xf numFmtId="0" fontId="9" fillId="0" borderId="10" xfId="0" applyNumberFormat="1" applyFont="1" applyFill="1" applyBorder="1" applyAlignment="1">
      <alignment vertical="center"/>
    </xf>
    <xf numFmtId="0" fontId="9" fillId="0" borderId="10" xfId="33" applyNumberFormat="1" applyFont="1" applyFill="1" applyBorder="1" applyAlignment="1">
      <alignment horizontal="center" vertical="center" wrapText="1"/>
    </xf>
    <xf numFmtId="0" fontId="178" fillId="0" borderId="0" xfId="26" applyFont="1" applyFill="1" applyBorder="1"/>
    <xf numFmtId="0" fontId="7" fillId="0" borderId="1" xfId="0" applyFont="1" applyFill="1" applyBorder="1" applyAlignment="1" applyProtection="1">
      <alignment horizontal="center" vertical="center"/>
      <protection hidden="1"/>
    </xf>
    <xf numFmtId="0" fontId="9" fillId="3" borderId="1" xfId="0" applyFont="1" applyFill="1" applyBorder="1" applyAlignment="1">
      <alignment vertical="center" wrapText="1"/>
    </xf>
    <xf numFmtId="0" fontId="9" fillId="0" borderId="1" xfId="26" applyFont="1" applyFill="1" applyBorder="1" applyAlignment="1">
      <alignment horizontal="justify" vertical="center" wrapText="1"/>
    </xf>
    <xf numFmtId="0" fontId="9" fillId="0" borderId="1" xfId="129"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1" xfId="26" applyFont="1" applyFill="1" applyBorder="1" applyAlignment="1">
      <alignment horizontal="center" vertical="center"/>
    </xf>
    <xf numFmtId="0" fontId="9" fillId="2" borderId="1" xfId="26" applyFont="1" applyFill="1" applyBorder="1" applyAlignment="1">
      <alignment horizontal="justify" vertical="center" wrapText="1"/>
    </xf>
    <xf numFmtId="0" fontId="9" fillId="0" borderId="1" xfId="105" applyNumberFormat="1" applyFont="1" applyFill="1" applyBorder="1" applyAlignment="1">
      <alignment horizontal="center" vertical="center" wrapText="1"/>
    </xf>
    <xf numFmtId="227" fontId="21" fillId="0" borderId="1" xfId="26" applyNumberFormat="1" applyFont="1" applyFill="1" applyBorder="1" applyAlignment="1">
      <alignment horizontal="center" vertical="center"/>
    </xf>
    <xf numFmtId="168" fontId="21" fillId="0" borderId="1" xfId="129" applyNumberFormat="1" applyFont="1" applyFill="1" applyBorder="1" applyAlignment="1" applyProtection="1">
      <alignment horizontal="center" vertical="center" wrapText="1"/>
      <protection hidden="1"/>
    </xf>
    <xf numFmtId="0" fontId="21" fillId="0" borderId="1" xfId="26" applyFont="1" applyFill="1" applyBorder="1" applyAlignment="1">
      <alignment horizontal="center" vertical="center" wrapText="1"/>
    </xf>
    <xf numFmtId="0" fontId="21" fillId="0" borderId="1" xfId="26" applyFont="1" applyFill="1" applyBorder="1" applyAlignment="1">
      <alignment horizontal="justify" vertical="center" wrapText="1"/>
    </xf>
    <xf numFmtId="0" fontId="21" fillId="0" borderId="1" xfId="0" applyNumberFormat="1" applyFont="1" applyFill="1" applyBorder="1" applyAlignment="1">
      <alignment horizontal="center" vertical="center" wrapText="1"/>
    </xf>
    <xf numFmtId="0" fontId="21" fillId="0" borderId="1" xfId="129" applyFont="1" applyFill="1" applyBorder="1" applyAlignment="1" applyProtection="1">
      <alignment horizontal="center" vertical="center" wrapText="1"/>
      <protection hidden="1"/>
    </xf>
    <xf numFmtId="0" fontId="21" fillId="0" borderId="1" xfId="26" applyFont="1" applyFill="1" applyBorder="1" applyAlignment="1">
      <alignment horizontal="center" vertical="center"/>
    </xf>
    <xf numFmtId="0" fontId="7" fillId="0" borderId="4" xfId="26" applyFont="1" applyFill="1" applyBorder="1" applyAlignment="1">
      <alignment vertical="center" wrapText="1"/>
    </xf>
    <xf numFmtId="0" fontId="21" fillId="0" borderId="1" xfId="0" applyFont="1" applyFill="1" applyBorder="1" applyAlignment="1">
      <alignment horizontal="center" vertical="center" wrapText="1"/>
    </xf>
    <xf numFmtId="0" fontId="9" fillId="2" borderId="1" xfId="129" applyFont="1" applyFill="1" applyBorder="1" applyAlignment="1" applyProtection="1">
      <alignment horizontal="justify" vertical="center" wrapText="1"/>
      <protection hidden="1"/>
    </xf>
    <xf numFmtId="0" fontId="21" fillId="0" borderId="1" xfId="26" applyFont="1" applyFill="1" applyBorder="1" applyAlignment="1">
      <alignment vertical="center" wrapText="1"/>
    </xf>
    <xf numFmtId="0" fontId="21" fillId="0" borderId="1" xfId="26" applyFont="1" applyFill="1" applyBorder="1" applyAlignment="1">
      <alignment horizontal="left" vertical="center" wrapText="1"/>
    </xf>
    <xf numFmtId="0" fontId="21" fillId="0" borderId="1" xfId="0" applyFont="1" applyFill="1" applyBorder="1" applyAlignment="1" applyProtection="1">
      <alignment horizontal="center" vertical="center"/>
      <protection hidden="1"/>
    </xf>
    <xf numFmtId="0" fontId="21" fillId="0" borderId="9" xfId="0" applyFont="1" applyFill="1" applyBorder="1" applyAlignment="1">
      <alignment horizontal="center" vertical="center" wrapText="1"/>
    </xf>
    <xf numFmtId="0" fontId="9" fillId="2" borderId="1" xfId="129" applyFont="1" applyFill="1" applyBorder="1" applyAlignment="1" applyProtection="1">
      <alignment horizontal="center" vertical="center" wrapText="1"/>
      <protection hidden="1"/>
    </xf>
    <xf numFmtId="227" fontId="9" fillId="2" borderId="1" xfId="0" applyNumberFormat="1" applyFont="1" applyFill="1" applyBorder="1" applyAlignment="1">
      <alignment horizontal="center" vertical="center" wrapText="1"/>
    </xf>
    <xf numFmtId="168" fontId="9" fillId="2" borderId="1" xfId="129" applyNumberFormat="1" applyFont="1" applyFill="1" applyBorder="1" applyAlignment="1" applyProtection="1">
      <alignment horizontal="center" vertical="center" wrapText="1"/>
      <protection hidden="1"/>
    </xf>
    <xf numFmtId="0" fontId="9" fillId="0" borderId="1" xfId="129" applyFont="1" applyFill="1" applyBorder="1" applyAlignment="1" applyProtection="1">
      <alignment vertical="center" wrapText="1"/>
      <protection hidden="1"/>
    </xf>
    <xf numFmtId="170" fontId="9" fillId="0" borderId="1" xfId="129" applyNumberFormat="1" applyFont="1" applyFill="1" applyBorder="1" applyAlignment="1" applyProtection="1">
      <alignment horizontal="center" vertical="center"/>
      <protection hidden="1"/>
    </xf>
    <xf numFmtId="168" fontId="9" fillId="0" borderId="1" xfId="129" applyNumberFormat="1" applyFont="1" applyFill="1" applyBorder="1" applyAlignment="1" applyProtection="1">
      <alignment horizontal="right" vertical="center" wrapText="1"/>
      <protection hidden="1"/>
    </xf>
    <xf numFmtId="168" fontId="9" fillId="0" borderId="1" xfId="26" applyNumberFormat="1" applyFont="1" applyFill="1" applyBorder="1" applyAlignment="1">
      <alignment horizontal="right" vertical="center"/>
    </xf>
    <xf numFmtId="0" fontId="9" fillId="3" borderId="4" xfId="0" applyNumberFormat="1" applyFont="1" applyFill="1" applyBorder="1"/>
    <xf numFmtId="0" fontId="181" fillId="3" borderId="1" xfId="0" applyNumberFormat="1" applyFont="1" applyFill="1" applyBorder="1" applyAlignment="1">
      <alignment horizontal="center" vertical="center" wrapText="1"/>
    </xf>
    <xf numFmtId="0" fontId="181" fillId="3" borderId="1" xfId="0" applyFont="1" applyFill="1" applyBorder="1" applyAlignment="1">
      <alignment horizontal="center" vertical="center" wrapText="1"/>
    </xf>
    <xf numFmtId="0" fontId="6" fillId="3" borderId="0" xfId="0" applyFont="1" applyFill="1" applyAlignment="1">
      <alignment vertical="center" wrapText="1"/>
    </xf>
    <xf numFmtId="0" fontId="21" fillId="2" borderId="1" xfId="0" applyNumberFormat="1" applyFont="1" applyFill="1" applyBorder="1"/>
    <xf numFmtId="0" fontId="21" fillId="2" borderId="4" xfId="0" applyNumberFormat="1" applyFont="1" applyFill="1" applyBorder="1"/>
    <xf numFmtId="0" fontId="21" fillId="0" borderId="1" xfId="0" applyNumberFormat="1" applyFont="1" applyFill="1" applyBorder="1" applyAlignment="1">
      <alignment horizontal="justify" vertical="center"/>
    </xf>
    <xf numFmtId="0" fontId="21" fillId="0" borderId="1" xfId="0" applyNumberFormat="1" applyFont="1" applyFill="1" applyBorder="1"/>
    <xf numFmtId="0" fontId="21" fillId="3" borderId="0" xfId="0" applyNumberFormat="1" applyFont="1" applyFill="1"/>
    <xf numFmtId="0" fontId="21" fillId="0" borderId="1" xfId="0" applyFont="1" applyFill="1" applyBorder="1" applyAlignment="1">
      <alignment horizontal="left" vertical="center" wrapText="1"/>
    </xf>
    <xf numFmtId="227" fontId="21" fillId="0" borderId="1" xfId="0" applyNumberFormat="1" applyFont="1" applyFill="1" applyBorder="1" applyAlignment="1">
      <alignment horizontal="center" vertical="center" wrapText="1"/>
    </xf>
    <xf numFmtId="2" fontId="21" fillId="0" borderId="1" xfId="0"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xf>
    <xf numFmtId="0" fontId="21" fillId="0" borderId="1" xfId="0" applyFont="1" applyFill="1" applyBorder="1" applyAlignment="1">
      <alignment vertical="center" wrapText="1"/>
    </xf>
    <xf numFmtId="0" fontId="21" fillId="0" borderId="1" xfId="0" applyNumberFormat="1" applyFont="1" applyFill="1" applyBorder="1" applyAlignment="1">
      <alignment vertical="center"/>
    </xf>
    <xf numFmtId="0" fontId="21" fillId="0" borderId="4" xfId="0" applyNumberFormat="1" applyFont="1" applyFill="1" applyBorder="1" applyAlignment="1">
      <alignment vertical="center"/>
    </xf>
    <xf numFmtId="0" fontId="21" fillId="0" borderId="2" xfId="0" applyNumberFormat="1" applyFont="1" applyFill="1" applyBorder="1" applyAlignment="1">
      <alignment vertical="center"/>
    </xf>
    <xf numFmtId="0" fontId="21" fillId="0" borderId="1" xfId="33" applyNumberFormat="1" applyFont="1" applyFill="1" applyBorder="1" applyAlignment="1">
      <alignment horizontal="center" vertical="center" wrapText="1"/>
    </xf>
    <xf numFmtId="0" fontId="21" fillId="0" borderId="0" xfId="0" applyNumberFormat="1" applyFont="1" applyFill="1" applyAlignment="1">
      <alignment vertical="center"/>
    </xf>
    <xf numFmtId="0" fontId="21" fillId="0" borderId="1" xfId="138" applyFont="1" applyFill="1" applyBorder="1" applyAlignment="1">
      <alignment vertical="center" wrapText="1"/>
    </xf>
    <xf numFmtId="0" fontId="21" fillId="0" borderId="4" xfId="138" applyFont="1" applyFill="1" applyBorder="1" applyAlignment="1">
      <alignment vertical="center" wrapText="1"/>
    </xf>
    <xf numFmtId="0" fontId="21" fillId="0" borderId="2" xfId="138" applyFont="1" applyFill="1" applyBorder="1" applyAlignment="1">
      <alignment vertical="center" wrapText="1"/>
    </xf>
    <xf numFmtId="2" fontId="21" fillId="0" borderId="1" xfId="0" applyNumberFormat="1" applyFont="1" applyFill="1" applyBorder="1" applyAlignment="1">
      <alignment vertical="center"/>
    </xf>
    <xf numFmtId="0" fontId="21" fillId="0" borderId="0" xfId="138" applyFont="1" applyFill="1" applyAlignment="1">
      <alignment vertical="center" wrapText="1"/>
    </xf>
    <xf numFmtId="0" fontId="21" fillId="2" borderId="1" xfId="0" applyNumberFormat="1" applyFont="1" applyFill="1" applyBorder="1" applyAlignment="1">
      <alignment vertical="center"/>
    </xf>
    <xf numFmtId="0" fontId="21" fillId="2" borderId="4" xfId="0" applyNumberFormat="1" applyFont="1" applyFill="1" applyBorder="1" applyAlignment="1">
      <alignment vertical="center"/>
    </xf>
    <xf numFmtId="0" fontId="21" fillId="3" borderId="1" xfId="0" applyNumberFormat="1" applyFont="1" applyFill="1" applyBorder="1" applyAlignment="1">
      <alignment vertical="center"/>
    </xf>
    <xf numFmtId="2" fontId="181" fillId="3" borderId="1" xfId="0" applyNumberFormat="1" applyFont="1" applyFill="1" applyBorder="1" applyAlignment="1">
      <alignment vertical="center"/>
    </xf>
    <xf numFmtId="2" fontId="21" fillId="3" borderId="1" xfId="0" applyNumberFormat="1" applyFont="1" applyFill="1" applyBorder="1" applyAlignment="1">
      <alignment vertical="center"/>
    </xf>
    <xf numFmtId="2" fontId="21" fillId="3" borderId="1" xfId="0" applyNumberFormat="1" applyFont="1" applyFill="1" applyBorder="1" applyAlignment="1">
      <alignment vertical="center" wrapText="1"/>
    </xf>
    <xf numFmtId="0" fontId="21" fillId="3" borderId="1" xfId="0" applyNumberFormat="1" applyFont="1" applyFill="1" applyBorder="1" applyAlignment="1">
      <alignment horizontal="center" vertical="center" wrapText="1"/>
    </xf>
    <xf numFmtId="0" fontId="21" fillId="2" borderId="2" xfId="0" applyNumberFormat="1" applyFont="1" applyFill="1" applyBorder="1" applyAlignment="1">
      <alignment vertical="center"/>
    </xf>
    <xf numFmtId="0" fontId="21" fillId="3" borderId="10" xfId="0" applyNumberFormat="1" applyFont="1" applyFill="1" applyBorder="1" applyAlignment="1">
      <alignment vertical="center"/>
    </xf>
    <xf numFmtId="0" fontId="21" fillId="3" borderId="10" xfId="33" applyNumberFormat="1" applyFont="1" applyFill="1" applyBorder="1" applyAlignment="1">
      <alignment horizontal="center" vertical="center" wrapText="1"/>
    </xf>
    <xf numFmtId="0" fontId="21" fillId="3" borderId="0" xfId="0" applyNumberFormat="1" applyFont="1" applyFill="1" applyAlignment="1">
      <alignment vertical="center"/>
    </xf>
    <xf numFmtId="0" fontId="21" fillId="2" borderId="1" xfId="0" applyFont="1" applyFill="1" applyBorder="1" applyAlignment="1">
      <alignment vertical="center"/>
    </xf>
    <xf numFmtId="0" fontId="21" fillId="2" borderId="4" xfId="0" applyFont="1" applyFill="1" applyBorder="1" applyAlignment="1">
      <alignment vertical="center"/>
    </xf>
    <xf numFmtId="0" fontId="21" fillId="3" borderId="1" xfId="8" applyNumberFormat="1" applyFont="1" applyFill="1" applyBorder="1" applyAlignment="1">
      <alignment horizontal="center" vertical="center" wrapText="1"/>
    </xf>
    <xf numFmtId="0" fontId="21" fillId="3" borderId="1" xfId="1" applyNumberFormat="1" applyFont="1" applyFill="1" applyBorder="1" applyAlignment="1">
      <alignment horizontal="center" vertical="center" wrapText="1"/>
    </xf>
    <xf numFmtId="0" fontId="21" fillId="3" borderId="1" xfId="0" applyNumberFormat="1" applyFont="1" applyFill="1" applyBorder="1" applyAlignment="1">
      <alignment vertical="center" wrapText="1"/>
    </xf>
    <xf numFmtId="167" fontId="21" fillId="2" borderId="2" xfId="0" applyNumberFormat="1" applyFont="1" applyFill="1" applyBorder="1" applyAlignment="1">
      <alignment vertical="center" wrapText="1"/>
    </xf>
    <xf numFmtId="167" fontId="21" fillId="3" borderId="10" xfId="0" applyNumberFormat="1" applyFont="1" applyFill="1" applyBorder="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vertical="center" wrapText="1"/>
    </xf>
    <xf numFmtId="0" fontId="181" fillId="3" borderId="8" xfId="0" applyFont="1" applyFill="1" applyBorder="1" applyAlignment="1">
      <alignment vertical="center"/>
    </xf>
    <xf numFmtId="0" fontId="181" fillId="3" borderId="6" xfId="0" applyFont="1" applyFill="1" applyBorder="1" applyAlignment="1">
      <alignment vertical="center"/>
    </xf>
    <xf numFmtId="0" fontId="21" fillId="3" borderId="0" xfId="0" applyFont="1" applyFill="1" applyBorder="1" applyAlignment="1">
      <alignment vertical="center"/>
    </xf>
    <xf numFmtId="0" fontId="21" fillId="3" borderId="0" xfId="0" applyFont="1" applyFill="1" applyAlignment="1">
      <alignment vertical="center"/>
    </xf>
    <xf numFmtId="0" fontId="183" fillId="4" borderId="1" xfId="0" applyFont="1" applyFill="1" applyBorder="1" applyAlignment="1">
      <alignment horizontal="left" vertical="center" wrapText="1"/>
    </xf>
    <xf numFmtId="0" fontId="183" fillId="0" borderId="1" xfId="0" applyFont="1" applyFill="1" applyBorder="1" applyAlignment="1">
      <alignment horizontal="center" vertical="center"/>
    </xf>
    <xf numFmtId="0" fontId="183" fillId="4" borderId="1" xfId="0" applyFont="1" applyFill="1" applyBorder="1" applyAlignment="1">
      <alignment horizontal="center" vertical="center" wrapText="1"/>
    </xf>
    <xf numFmtId="167" fontId="183" fillId="4" borderId="1" xfId="0" applyNumberFormat="1" applyFont="1" applyFill="1" applyBorder="1" applyAlignment="1">
      <alignment horizontal="center" vertical="center"/>
    </xf>
    <xf numFmtId="0" fontId="183" fillId="0" borderId="1" xfId="0" applyFont="1" applyBorder="1" applyAlignment="1">
      <alignment horizontal="center" vertical="center" wrapText="1"/>
    </xf>
    <xf numFmtId="167" fontId="183" fillId="0" borderId="1" xfId="0" applyNumberFormat="1" applyFont="1" applyBorder="1" applyAlignment="1">
      <alignment horizontal="center" vertical="center" wrapText="1"/>
    </xf>
    <xf numFmtId="0" fontId="21" fillId="0" borderId="1" xfId="0" quotePrefix="1" applyFont="1" applyFill="1" applyBorder="1" applyAlignment="1">
      <alignment horizontal="left" vertical="center" wrapText="1"/>
    </xf>
    <xf numFmtId="167" fontId="21" fillId="2" borderId="1" xfId="0" applyNumberFormat="1" applyFont="1" applyFill="1" applyBorder="1" applyAlignment="1">
      <alignment vertical="center" wrapText="1"/>
    </xf>
    <xf numFmtId="0" fontId="21" fillId="2" borderId="1" xfId="0" applyFont="1" applyFill="1" applyBorder="1" applyAlignment="1">
      <alignment vertical="center" wrapText="1"/>
    </xf>
    <xf numFmtId="2" fontId="21" fillId="2" borderId="1" xfId="0" applyNumberFormat="1" applyFont="1" applyFill="1" applyBorder="1" applyAlignment="1">
      <alignment vertical="center"/>
    </xf>
    <xf numFmtId="0" fontId="21" fillId="0" borderId="1" xfId="0" applyFont="1" applyFill="1" applyBorder="1" applyAlignment="1">
      <alignment vertical="center"/>
    </xf>
    <xf numFmtId="0" fontId="181" fillId="0" borderId="8" xfId="0" applyFont="1" applyFill="1" applyBorder="1" applyAlignment="1">
      <alignment vertical="center"/>
    </xf>
    <xf numFmtId="0" fontId="181" fillId="0" borderId="6"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alignment vertical="center"/>
    </xf>
    <xf numFmtId="0" fontId="21" fillId="2" borderId="4" xfId="0" applyFont="1" applyFill="1" applyBorder="1" applyAlignment="1">
      <alignment vertical="center" wrapText="1"/>
    </xf>
    <xf numFmtId="0" fontId="21" fillId="2" borderId="2" xfId="0" applyFont="1" applyFill="1" applyBorder="1" applyAlignment="1">
      <alignment vertical="center" wrapText="1"/>
    </xf>
    <xf numFmtId="0" fontId="21" fillId="3" borderId="10" xfId="0" applyFont="1" applyFill="1" applyBorder="1" applyAlignment="1">
      <alignment vertical="center" wrapText="1"/>
    </xf>
    <xf numFmtId="0" fontId="21" fillId="3" borderId="0" xfId="0" applyFont="1" applyFill="1" applyAlignment="1">
      <alignment vertical="center" wrapText="1"/>
    </xf>
    <xf numFmtId="0" fontId="21" fillId="0" borderId="0" xfId="0" applyFont="1" applyFill="1" applyAlignment="1">
      <alignment vertical="center" wrapText="1"/>
    </xf>
    <xf numFmtId="0" fontId="21" fillId="2" borderId="0" xfId="0" applyFont="1" applyFill="1" applyBorder="1" applyAlignment="1">
      <alignment vertical="center" wrapText="1"/>
    </xf>
    <xf numFmtId="0" fontId="184" fillId="0" borderId="1" xfId="0" applyFont="1" applyFill="1" applyBorder="1" applyAlignment="1">
      <alignment horizontal="left" vertical="center" wrapText="1"/>
    </xf>
    <xf numFmtId="2" fontId="184" fillId="0" borderId="1" xfId="0" applyNumberFormat="1" applyFont="1" applyFill="1" applyBorder="1" applyAlignment="1">
      <alignment horizontal="center" vertical="center" wrapText="1"/>
    </xf>
    <xf numFmtId="2" fontId="184" fillId="0" borderId="1" xfId="0" applyNumberFormat="1" applyFont="1" applyFill="1" applyBorder="1" applyAlignment="1">
      <alignment vertical="center" wrapText="1"/>
    </xf>
    <xf numFmtId="0" fontId="181" fillId="3" borderId="1" xfId="0" applyNumberFormat="1" applyFont="1" applyFill="1" applyBorder="1" applyAlignment="1">
      <alignment vertical="center" wrapText="1"/>
    </xf>
    <xf numFmtId="0" fontId="21" fillId="2" borderId="1" xfId="0" applyNumberFormat="1" applyFont="1" applyFill="1" applyBorder="1" applyAlignment="1">
      <alignment horizontal="center" vertical="center" wrapText="1"/>
    </xf>
    <xf numFmtId="0" fontId="21" fillId="2" borderId="1" xfId="0" applyNumberFormat="1" applyFont="1" applyFill="1" applyBorder="1" applyAlignment="1">
      <alignment vertical="center" wrapText="1"/>
    </xf>
    <xf numFmtId="0" fontId="21" fillId="2" borderId="1" xfId="8" applyNumberFormat="1" applyFont="1" applyFill="1" applyBorder="1" applyAlignment="1">
      <alignment horizontal="center" vertical="center" wrapText="1"/>
    </xf>
    <xf numFmtId="0" fontId="21" fillId="2" borderId="1" xfId="1" applyNumberFormat="1" applyFont="1" applyFill="1" applyBorder="1" applyAlignment="1">
      <alignment vertical="center" wrapText="1"/>
    </xf>
    <xf numFmtId="0" fontId="21" fillId="2" borderId="10" xfId="0" applyNumberFormat="1" applyFont="1" applyFill="1" applyBorder="1" applyAlignment="1">
      <alignment vertical="center"/>
    </xf>
    <xf numFmtId="0" fontId="21" fillId="2" borderId="10" xfId="33" applyNumberFormat="1" applyFont="1" applyFill="1" applyBorder="1" applyAlignment="1">
      <alignment horizontal="center" vertical="center" wrapText="1"/>
    </xf>
    <xf numFmtId="2"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quotePrefix="1" applyFont="1" applyFill="1" applyBorder="1" applyAlignment="1">
      <alignment horizontal="justify" vertical="center" wrapText="1"/>
    </xf>
    <xf numFmtId="0" fontId="183" fillId="0" borderId="1" xfId="0" applyFont="1" applyFill="1" applyBorder="1" applyAlignment="1">
      <alignment horizontal="center" vertical="center" wrapText="1"/>
    </xf>
    <xf numFmtId="0" fontId="181" fillId="3" borderId="1" xfId="0" applyFont="1" applyFill="1" applyBorder="1" applyAlignment="1">
      <alignment vertical="center"/>
    </xf>
    <xf numFmtId="0" fontId="185" fillId="0" borderId="1" xfId="46" applyFont="1" applyFill="1" applyBorder="1" applyAlignment="1">
      <alignment horizontal="center" vertical="center"/>
    </xf>
    <xf numFmtId="0" fontId="185" fillId="0" borderId="1" xfId="0" applyNumberFormat="1" applyFont="1" applyFill="1" applyBorder="1" applyAlignment="1">
      <alignment vertical="center" wrapText="1"/>
    </xf>
    <xf numFmtId="0" fontId="185" fillId="0" borderId="1" xfId="0" applyNumberFormat="1" applyFont="1" applyFill="1" applyBorder="1" applyAlignment="1">
      <alignment horizontal="center" vertical="center" wrapText="1"/>
    </xf>
    <xf numFmtId="169" fontId="185" fillId="0" borderId="1" xfId="319" applyNumberFormat="1" applyFont="1" applyFill="1" applyBorder="1" applyAlignment="1">
      <alignment horizontal="center" vertical="center" wrapText="1"/>
    </xf>
    <xf numFmtId="4" fontId="185" fillId="0" borderId="1" xfId="46" applyNumberFormat="1" applyFont="1" applyFill="1" applyBorder="1" applyAlignment="1">
      <alignment horizontal="center" vertical="center" wrapText="1"/>
    </xf>
    <xf numFmtId="2" fontId="185" fillId="0" borderId="1" xfId="46" applyNumberFormat="1" applyFont="1" applyFill="1" applyBorder="1" applyAlignment="1">
      <alignment horizontal="center" vertical="center" wrapText="1"/>
    </xf>
    <xf numFmtId="0" fontId="185" fillId="0" borderId="1" xfId="46" applyFont="1" applyFill="1" applyBorder="1" applyAlignment="1">
      <alignment horizontal="left" vertical="center" wrapText="1"/>
    </xf>
    <xf numFmtId="0" fontId="181" fillId="2" borderId="1" xfId="0" applyFont="1" applyFill="1" applyBorder="1" applyAlignment="1">
      <alignment vertical="center"/>
    </xf>
    <xf numFmtId="0" fontId="185" fillId="0" borderId="1" xfId="1213" applyNumberFormat="1" applyFont="1" applyFill="1" applyBorder="1" applyAlignment="1" applyProtection="1">
      <alignment horizontal="left" vertical="center" wrapText="1"/>
    </xf>
    <xf numFmtId="0" fontId="185" fillId="0" borderId="1" xfId="0" applyFont="1" applyFill="1" applyBorder="1" applyAlignment="1">
      <alignment vertical="center" wrapText="1"/>
    </xf>
    <xf numFmtId="0" fontId="185" fillId="0" borderId="1" xfId="0" applyFont="1" applyFill="1" applyBorder="1"/>
    <xf numFmtId="0" fontId="185" fillId="0" borderId="1" xfId="0" applyFont="1" applyFill="1" applyBorder="1" applyAlignment="1">
      <alignment horizontal="center" vertical="center"/>
    </xf>
    <xf numFmtId="0" fontId="21" fillId="3" borderId="1" xfId="0" applyNumberFormat="1" applyFont="1" applyFill="1" applyBorder="1" applyAlignment="1">
      <alignment horizontal="left" vertical="center" wrapText="1"/>
    </xf>
    <xf numFmtId="0" fontId="21" fillId="2" borderId="2" xfId="0" applyFont="1" applyFill="1" applyBorder="1" applyAlignment="1">
      <alignment vertical="center"/>
    </xf>
    <xf numFmtId="0" fontId="21" fillId="3" borderId="10" xfId="0" applyFont="1" applyFill="1" applyBorder="1" applyAlignment="1">
      <alignment vertical="center"/>
    </xf>
    <xf numFmtId="0" fontId="186" fillId="0" borderId="1" xfId="0" applyNumberFormat="1" applyFont="1" applyFill="1" applyBorder="1" applyAlignment="1">
      <alignment horizontal="center" vertical="center" wrapText="1"/>
    </xf>
    <xf numFmtId="0" fontId="186" fillId="0" borderId="1" xfId="0" applyNumberFormat="1" applyFont="1" applyFill="1" applyBorder="1" applyAlignment="1">
      <alignment horizontal="left" vertical="center" wrapText="1"/>
    </xf>
    <xf numFmtId="2" fontId="186" fillId="0" borderId="1" xfId="8" applyNumberFormat="1" applyFont="1" applyFill="1" applyBorder="1" applyAlignment="1">
      <alignment horizontal="center" vertical="center" wrapText="1"/>
    </xf>
    <xf numFmtId="2" fontId="186" fillId="0" borderId="1" xfId="0" applyNumberFormat="1" applyFont="1" applyFill="1" applyBorder="1" applyAlignment="1">
      <alignment horizontal="center" vertical="center" wrapText="1"/>
    </xf>
    <xf numFmtId="0" fontId="187" fillId="3" borderId="0" xfId="0" applyFont="1" applyFill="1" applyAlignment="1">
      <alignment vertical="center"/>
    </xf>
    <xf numFmtId="0" fontId="143" fillId="0" borderId="1" xfId="0" applyFont="1" applyBorder="1" applyAlignment="1">
      <alignment horizontal="center" vertical="center"/>
    </xf>
    <xf numFmtId="166" fontId="188" fillId="0" borderId="1" xfId="0" applyNumberFormat="1" applyFont="1" applyFill="1" applyBorder="1" applyAlignment="1">
      <alignment vertical="center" wrapText="1"/>
    </xf>
    <xf numFmtId="0" fontId="188" fillId="0" borderId="1" xfId="0" applyFont="1" applyFill="1" applyBorder="1" applyAlignment="1">
      <alignment horizontal="center" vertical="center"/>
    </xf>
    <xf numFmtId="0" fontId="188" fillId="0" borderId="1" xfId="0" applyFont="1" applyFill="1" applyBorder="1" applyAlignment="1">
      <alignment horizontal="center" vertical="center" wrapText="1"/>
    </xf>
    <xf numFmtId="2" fontId="188" fillId="0" borderId="1" xfId="0" applyNumberFormat="1" applyFont="1" applyFill="1" applyBorder="1" applyAlignment="1">
      <alignment horizontal="center" vertical="center"/>
    </xf>
    <xf numFmtId="0" fontId="188" fillId="0" borderId="1" xfId="0" applyFont="1" applyFill="1" applyBorder="1" applyAlignment="1">
      <alignment vertical="center" wrapText="1"/>
    </xf>
    <xf numFmtId="0" fontId="187" fillId="0" borderId="0" xfId="0" applyFont="1" applyFill="1" applyAlignment="1">
      <alignment vertical="center"/>
    </xf>
    <xf numFmtId="0" fontId="21" fillId="2" borderId="0" xfId="0" applyFont="1" applyFill="1" applyAlignment="1">
      <alignment vertical="center"/>
    </xf>
    <xf numFmtId="0" fontId="188" fillId="0" borderId="1" xfId="0" applyFont="1" applyFill="1" applyBorder="1" applyAlignment="1">
      <alignment vertical="center"/>
    </xf>
    <xf numFmtId="0" fontId="181" fillId="2" borderId="1" xfId="0" applyFont="1" applyFill="1" applyBorder="1" applyAlignment="1">
      <alignment vertical="center" wrapText="1"/>
    </xf>
    <xf numFmtId="0" fontId="21" fillId="2" borderId="2" xfId="98" applyFont="1" applyFill="1" applyBorder="1" applyAlignment="1">
      <alignment vertical="center" wrapText="1"/>
    </xf>
    <xf numFmtId="0" fontId="21" fillId="3" borderId="10" xfId="98" applyFont="1" applyFill="1" applyBorder="1" applyAlignment="1">
      <alignment vertical="center" wrapText="1"/>
    </xf>
    <xf numFmtId="2" fontId="181" fillId="3" borderId="1" xfId="27" applyNumberFormat="1" applyFont="1" applyFill="1" applyBorder="1" applyAlignment="1">
      <alignment vertical="center" wrapText="1"/>
    </xf>
    <xf numFmtId="0" fontId="181" fillId="3" borderId="1" xfId="0" applyFont="1" applyFill="1" applyBorder="1" applyAlignment="1">
      <alignment vertical="center" wrapText="1"/>
    </xf>
    <xf numFmtId="0" fontId="181" fillId="3" borderId="0" xfId="0" applyFont="1" applyFill="1" applyBorder="1" applyAlignment="1">
      <alignment vertical="center" wrapText="1"/>
    </xf>
    <xf numFmtId="0" fontId="189" fillId="0" borderId="1" xfId="0" applyFont="1" applyFill="1" applyBorder="1" applyAlignment="1">
      <alignment horizontal="center" vertical="center"/>
    </xf>
    <xf numFmtId="0" fontId="189" fillId="0" borderId="1" xfId="0" applyNumberFormat="1" applyFont="1" applyFill="1" applyBorder="1" applyAlignment="1" applyProtection="1">
      <alignment horizontal="left" vertical="center" wrapText="1"/>
      <protection locked="0"/>
    </xf>
    <xf numFmtId="0" fontId="189" fillId="0" borderId="1" xfId="98" applyFont="1" applyFill="1" applyBorder="1" applyAlignment="1">
      <alignment horizontal="center" vertical="center" wrapText="1"/>
    </xf>
    <xf numFmtId="4" fontId="189" fillId="0" borderId="1" xfId="0" applyNumberFormat="1" applyFont="1" applyFill="1" applyBorder="1" applyAlignment="1">
      <alignment horizontal="center" vertical="center"/>
    </xf>
    <xf numFmtId="2" fontId="189" fillId="0" borderId="1" xfId="0" applyNumberFormat="1" applyFont="1" applyFill="1" applyBorder="1" applyAlignment="1">
      <alignment horizontal="center" vertical="center"/>
    </xf>
    <xf numFmtId="0" fontId="189" fillId="0" borderId="1" xfId="0" applyFont="1" applyFill="1" applyBorder="1" applyAlignment="1">
      <alignment horizontal="center" vertical="center" wrapText="1"/>
    </xf>
    <xf numFmtId="0" fontId="189" fillId="0" borderId="1" xfId="0" applyFont="1" applyFill="1" applyBorder="1" applyAlignment="1" applyProtection="1">
      <alignment horizontal="left" vertical="center" wrapText="1"/>
      <protection locked="0"/>
    </xf>
    <xf numFmtId="0" fontId="21" fillId="2" borderId="1" xfId="98" applyFont="1" applyFill="1" applyBorder="1" applyAlignment="1">
      <alignment vertical="center" wrapText="1"/>
    </xf>
    <xf numFmtId="2" fontId="181" fillId="2" borderId="1" xfId="27" applyNumberFormat="1" applyFont="1" applyFill="1" applyBorder="1" applyAlignment="1">
      <alignment vertical="center" wrapText="1"/>
    </xf>
    <xf numFmtId="0" fontId="181" fillId="0" borderId="1" xfId="0" applyFont="1" applyFill="1" applyBorder="1" applyAlignment="1">
      <alignment vertical="center" wrapText="1"/>
    </xf>
    <xf numFmtId="0" fontId="181" fillId="0" borderId="0" xfId="0" applyFont="1" applyFill="1" applyBorder="1" applyAlignment="1">
      <alignment vertical="center" wrapText="1"/>
    </xf>
    <xf numFmtId="0" fontId="189" fillId="0" borderId="1" xfId="0" applyFont="1" applyFill="1" applyBorder="1" applyAlignment="1">
      <alignment vertical="center" wrapText="1"/>
    </xf>
    <xf numFmtId="2" fontId="189" fillId="0" borderId="1" xfId="0" applyNumberFormat="1" applyFont="1" applyFill="1" applyBorder="1" applyAlignment="1">
      <alignment horizontal="center" vertical="center" wrapText="1"/>
    </xf>
    <xf numFmtId="0" fontId="189" fillId="0" borderId="1" xfId="0" applyFont="1" applyFill="1" applyBorder="1" applyAlignment="1">
      <alignment horizontal="left" vertical="center" wrapText="1"/>
    </xf>
    <xf numFmtId="0" fontId="181" fillId="2" borderId="9" xfId="0" applyFont="1" applyFill="1" applyBorder="1" applyAlignment="1">
      <alignment vertical="center" wrapText="1"/>
    </xf>
    <xf numFmtId="0" fontId="21" fillId="2" borderId="31" xfId="0" applyFont="1" applyFill="1" applyBorder="1" applyAlignment="1">
      <alignment vertical="center" wrapText="1"/>
    </xf>
    <xf numFmtId="0" fontId="21" fillId="2" borderId="38" xfId="98" applyFont="1" applyFill="1" applyBorder="1" applyAlignment="1">
      <alignment vertical="center" wrapText="1"/>
    </xf>
    <xf numFmtId="0" fontId="21" fillId="2" borderId="9" xfId="98" applyFont="1" applyFill="1" applyBorder="1" applyAlignment="1">
      <alignment vertical="center" wrapText="1"/>
    </xf>
    <xf numFmtId="2" fontId="181" fillId="2" borderId="9" xfId="27" applyNumberFormat="1" applyFont="1" applyFill="1" applyBorder="1" applyAlignment="1">
      <alignment vertical="center" wrapText="1"/>
    </xf>
    <xf numFmtId="0" fontId="21" fillId="2" borderId="0" xfId="0" applyFont="1" applyFill="1" applyBorder="1" applyAlignment="1">
      <alignment horizontal="right" vertical="center" wrapText="1"/>
    </xf>
    <xf numFmtId="168" fontId="21" fillId="2" borderId="0" xfId="124" applyNumberFormat="1" applyFont="1" applyFill="1" applyBorder="1" applyAlignment="1">
      <alignment horizontal="center" vertical="center" wrapText="1"/>
    </xf>
    <xf numFmtId="0" fontId="181" fillId="0" borderId="9" xfId="0" applyFont="1" applyFill="1" applyBorder="1" applyAlignment="1">
      <alignment vertical="center" wrapText="1"/>
    </xf>
    <xf numFmtId="0" fontId="21" fillId="2" borderId="1" xfId="0" applyFont="1" applyFill="1" applyBorder="1" applyAlignment="1">
      <alignment horizontal="right" vertical="center" wrapText="1"/>
    </xf>
    <xf numFmtId="168" fontId="21" fillId="2" borderId="1" xfId="124" applyNumberFormat="1" applyFont="1" applyFill="1" applyBorder="1" applyAlignment="1">
      <alignment horizontal="center" vertical="center" wrapText="1"/>
    </xf>
    <xf numFmtId="0" fontId="181" fillId="2" borderId="10" xfId="0" applyFont="1" applyFill="1" applyBorder="1" applyAlignment="1">
      <alignment vertical="center" wrapText="1"/>
    </xf>
    <xf numFmtId="0" fontId="21" fillId="2" borderId="32" xfId="0" applyFont="1" applyFill="1" applyBorder="1" applyAlignment="1">
      <alignment vertical="center" wrapText="1"/>
    </xf>
    <xf numFmtId="0" fontId="189" fillId="0" borderId="1" xfId="0" applyFont="1" applyFill="1" applyBorder="1" applyAlignment="1">
      <alignment vertical="center"/>
    </xf>
    <xf numFmtId="0" fontId="21" fillId="2" borderId="39" xfId="98" applyFont="1" applyFill="1" applyBorder="1" applyAlignment="1">
      <alignment vertical="center" wrapText="1"/>
    </xf>
    <xf numFmtId="0" fontId="21" fillId="2" borderId="10" xfId="98" applyFont="1" applyFill="1" applyBorder="1" applyAlignment="1">
      <alignment vertical="center" wrapText="1"/>
    </xf>
    <xf numFmtId="2" fontId="181" fillId="2" borderId="10" xfId="27" applyNumberFormat="1" applyFont="1" applyFill="1" applyBorder="1" applyAlignment="1">
      <alignment vertical="center" wrapText="1"/>
    </xf>
    <xf numFmtId="0" fontId="21" fillId="2" borderId="10" xfId="0" applyFont="1" applyFill="1" applyBorder="1" applyAlignment="1">
      <alignment vertical="center"/>
    </xf>
    <xf numFmtId="0" fontId="181" fillId="0" borderId="10" xfId="0" applyFont="1" applyFill="1" applyBorder="1" applyAlignment="1">
      <alignment vertical="center" wrapText="1"/>
    </xf>
    <xf numFmtId="0" fontId="21" fillId="2" borderId="1" xfId="0" applyFont="1" applyFill="1" applyBorder="1" applyAlignment="1">
      <alignment horizontal="center" vertical="center" wrapText="1"/>
    </xf>
    <xf numFmtId="0" fontId="21" fillId="0" borderId="0" xfId="0" applyFont="1" applyFill="1" applyBorder="1" applyAlignment="1">
      <alignment vertical="center" wrapText="1"/>
    </xf>
    <xf numFmtId="0" fontId="173" fillId="2" borderId="1" xfId="693" applyFont="1" applyFill="1" applyBorder="1" applyAlignment="1">
      <alignment horizontal="center" vertical="center" wrapText="1"/>
    </xf>
    <xf numFmtId="0" fontId="173" fillId="2" borderId="1" xfId="0" applyFont="1" applyFill="1" applyBorder="1" applyAlignment="1">
      <alignment horizontal="left" vertical="center" wrapText="1"/>
    </xf>
    <xf numFmtId="0" fontId="173" fillId="2" borderId="1" xfId="0" applyFont="1" applyFill="1" applyBorder="1" applyAlignment="1">
      <alignment horizontal="center" vertical="center"/>
    </xf>
    <xf numFmtId="0" fontId="173" fillId="2" borderId="1" xfId="0" applyFont="1" applyFill="1" applyBorder="1" applyAlignment="1">
      <alignment horizontal="center" vertical="center" wrapText="1"/>
    </xf>
    <xf numFmtId="2" fontId="173" fillId="2" borderId="1" xfId="0" applyNumberFormat="1" applyFont="1" applyFill="1" applyBorder="1" applyAlignment="1">
      <alignment horizontal="center" vertical="center"/>
    </xf>
    <xf numFmtId="0" fontId="21" fillId="2" borderId="1" xfId="99" applyFont="1" applyFill="1" applyBorder="1" applyAlignment="1">
      <alignment vertical="center"/>
    </xf>
    <xf numFmtId="0" fontId="21" fillId="2" borderId="4" xfId="99" applyFont="1" applyFill="1" applyBorder="1" applyAlignment="1">
      <alignment vertical="center"/>
    </xf>
    <xf numFmtId="0" fontId="21" fillId="2" borderId="2" xfId="99" applyFont="1" applyFill="1" applyBorder="1" applyAlignment="1">
      <alignment vertical="center" wrapText="1"/>
    </xf>
    <xf numFmtId="0" fontId="21" fillId="3" borderId="10" xfId="99" applyFont="1" applyFill="1" applyBorder="1" applyAlignment="1">
      <alignment vertical="center" wrapText="1"/>
    </xf>
    <xf numFmtId="0" fontId="21" fillId="3" borderId="1" xfId="99" applyFont="1" applyFill="1" applyBorder="1" applyAlignment="1">
      <alignment vertical="center"/>
    </xf>
    <xf numFmtId="0" fontId="21" fillId="3" borderId="0" xfId="99" applyFont="1" applyFill="1" applyAlignment="1">
      <alignment vertical="center"/>
    </xf>
    <xf numFmtId="0" fontId="21" fillId="2" borderId="1" xfId="136" applyFont="1" applyFill="1" applyBorder="1" applyAlignment="1">
      <alignment horizontal="center" vertical="center" wrapText="1"/>
    </xf>
    <xf numFmtId="169" fontId="21" fillId="2" borderId="1" xfId="1" applyNumberFormat="1" applyFont="1" applyFill="1" applyBorder="1" applyAlignment="1">
      <alignment horizontal="center" vertical="center" wrapText="1"/>
    </xf>
    <xf numFmtId="4" fontId="21" fillId="2" borderId="1" xfId="35" applyNumberFormat="1" applyFont="1" applyFill="1" applyBorder="1" applyAlignment="1">
      <alignment horizontal="right" vertical="center" wrapText="1"/>
    </xf>
    <xf numFmtId="1" fontId="21" fillId="2" borderId="1" xfId="0" applyNumberFormat="1" applyFont="1" applyFill="1" applyBorder="1" applyAlignment="1">
      <alignment horizontal="center" vertical="center" wrapText="1"/>
    </xf>
    <xf numFmtId="0" fontId="21" fillId="2" borderId="1" xfId="99" applyFont="1" applyFill="1" applyBorder="1" applyAlignment="1">
      <alignment vertical="center" wrapText="1"/>
    </xf>
    <xf numFmtId="0" fontId="21" fillId="0" borderId="1" xfId="99" applyFont="1" applyFill="1" applyBorder="1" applyAlignment="1">
      <alignment vertical="center"/>
    </xf>
    <xf numFmtId="0" fontId="21" fillId="0" borderId="0" xfId="99" applyFont="1" applyFill="1" applyAlignment="1">
      <alignment vertical="center"/>
    </xf>
    <xf numFmtId="0" fontId="190" fillId="0" borderId="1" xfId="0" applyFont="1" applyFill="1" applyBorder="1" applyAlignment="1">
      <alignment horizontal="center" vertical="center" wrapText="1"/>
    </xf>
    <xf numFmtId="0" fontId="190" fillId="0" borderId="1" xfId="0" applyFont="1" applyFill="1" applyBorder="1" applyAlignment="1">
      <alignment vertical="center" wrapText="1"/>
    </xf>
    <xf numFmtId="166" fontId="173" fillId="0" borderId="1" xfId="0" applyNumberFormat="1" applyFont="1" applyFill="1" applyBorder="1" applyAlignment="1">
      <alignment horizontal="center" vertical="center" wrapText="1"/>
    </xf>
    <xf numFmtId="0" fontId="173" fillId="0" borderId="1" xfId="0" applyFont="1" applyFill="1" applyBorder="1" applyAlignment="1">
      <alignment horizontal="center" vertical="center" wrapText="1"/>
    </xf>
    <xf numFmtId="43" fontId="190" fillId="0" borderId="1" xfId="1385" applyFont="1" applyFill="1" applyBorder="1" applyAlignment="1">
      <alignment horizontal="right" vertical="center" wrapText="1"/>
    </xf>
    <xf numFmtId="0" fontId="21" fillId="3" borderId="1" xfId="15" applyNumberFormat="1" applyFont="1" applyFill="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xf>
    <xf numFmtId="2" fontId="21" fillId="0" borderId="1" xfId="0" applyNumberFormat="1" applyFont="1" applyBorder="1" applyAlignment="1">
      <alignment horizontal="center" vertical="center"/>
    </xf>
    <xf numFmtId="0" fontId="21" fillId="3" borderId="1" xfId="1385" applyNumberFormat="1" applyFont="1" applyFill="1" applyBorder="1" applyAlignment="1">
      <alignment horizontal="center" vertical="center" wrapText="1"/>
    </xf>
    <xf numFmtId="0" fontId="21" fillId="3" borderId="0" xfId="0" applyFont="1" applyFill="1" applyBorder="1" applyAlignment="1">
      <alignment vertical="center" wrapText="1"/>
    </xf>
    <xf numFmtId="0" fontId="143" fillId="2" borderId="1" xfId="0" applyFont="1" applyFill="1" applyBorder="1" applyAlignment="1">
      <alignment horizontal="center" vertical="center" wrapText="1"/>
    </xf>
    <xf numFmtId="0" fontId="143" fillId="52" borderId="1" xfId="0" applyFont="1" applyFill="1" applyBorder="1" applyAlignment="1">
      <alignment horizontal="left" vertical="center" wrapText="1"/>
    </xf>
    <xf numFmtId="0" fontId="143" fillId="52" borderId="1" xfId="0" applyFont="1" applyFill="1" applyBorder="1" applyAlignment="1">
      <alignment horizontal="center" vertical="center" wrapText="1"/>
    </xf>
    <xf numFmtId="0" fontId="143" fillId="52" borderId="1" xfId="0" applyFont="1" applyFill="1" applyBorder="1" applyAlignment="1">
      <alignment horizontal="center" vertical="center"/>
    </xf>
    <xf numFmtId="175" fontId="21" fillId="2" borderId="2" xfId="0" applyNumberFormat="1" applyFont="1" applyFill="1" applyBorder="1" applyAlignment="1">
      <alignment vertical="center"/>
    </xf>
    <xf numFmtId="175" fontId="21" fillId="3" borderId="10" xfId="0" applyNumberFormat="1" applyFont="1" applyFill="1" applyBorder="1" applyAlignment="1">
      <alignment vertical="center"/>
    </xf>
    <xf numFmtId="168" fontId="21" fillId="3" borderId="1" xfId="0" applyNumberFormat="1" applyFont="1" applyFill="1" applyBorder="1" applyAlignment="1">
      <alignment vertical="center"/>
    </xf>
    <xf numFmtId="0" fontId="21" fillId="3" borderId="2" xfId="0" applyFont="1" applyFill="1" applyBorder="1" applyAlignment="1">
      <alignment vertical="center" wrapText="1"/>
    </xf>
    <xf numFmtId="0" fontId="181" fillId="3" borderId="1" xfId="0" applyNumberFormat="1" applyFont="1" applyFill="1" applyBorder="1" applyAlignment="1">
      <alignment horizontal="left" vertical="center" wrapText="1"/>
    </xf>
    <xf numFmtId="1" fontId="143" fillId="0" borderId="1" xfId="0" applyNumberFormat="1" applyFont="1" applyFill="1" applyBorder="1" applyAlignment="1">
      <alignment horizontal="center" vertical="center" wrapText="1"/>
    </xf>
    <xf numFmtId="49" fontId="143" fillId="0" borderId="1" xfId="0" applyNumberFormat="1" applyFont="1" applyFill="1" applyBorder="1" applyAlignment="1">
      <alignment horizontal="left" vertical="center" wrapText="1"/>
    </xf>
    <xf numFmtId="49" fontId="143" fillId="0" borderId="1" xfId="0" applyNumberFormat="1" applyFont="1" applyFill="1" applyBorder="1" applyAlignment="1">
      <alignment horizontal="center" vertical="center" wrapText="1"/>
    </xf>
    <xf numFmtId="2" fontId="143" fillId="0" borderId="1" xfId="0" applyNumberFormat="1" applyFont="1" applyFill="1" applyBorder="1" applyAlignment="1">
      <alignment horizontal="center" vertical="center" wrapText="1"/>
    </xf>
    <xf numFmtId="0" fontId="143" fillId="0" borderId="1" xfId="0" applyFont="1" applyFill="1" applyBorder="1" applyAlignment="1">
      <alignment horizontal="center" vertical="center" wrapText="1"/>
    </xf>
    <xf numFmtId="175" fontId="21" fillId="2" borderId="10" xfId="0" applyNumberFormat="1" applyFont="1" applyFill="1" applyBorder="1" applyAlignment="1">
      <alignment vertical="center"/>
    </xf>
    <xf numFmtId="168" fontId="21" fillId="2" borderId="1" xfId="0" applyNumberFormat="1" applyFont="1" applyFill="1" applyBorder="1" applyAlignment="1">
      <alignment vertical="center"/>
    </xf>
    <xf numFmtId="168" fontId="21" fillId="0" borderId="1" xfId="0" applyNumberFormat="1" applyFont="1" applyFill="1" applyBorder="1" applyAlignment="1">
      <alignment vertical="center"/>
    </xf>
    <xf numFmtId="0" fontId="21" fillId="0" borderId="2" xfId="0" applyFont="1" applyFill="1" applyBorder="1" applyAlignment="1">
      <alignment vertical="center" wrapText="1"/>
    </xf>
    <xf numFmtId="175" fontId="21" fillId="2" borderId="1" xfId="0" applyNumberFormat="1" applyFont="1" applyFill="1" applyBorder="1" applyAlignment="1">
      <alignment vertical="center"/>
    </xf>
    <xf numFmtId="0" fontId="21" fillId="0" borderId="2" xfId="0" applyFont="1" applyFill="1" applyBorder="1" applyAlignment="1">
      <alignment vertical="center"/>
    </xf>
    <xf numFmtId="49" fontId="21" fillId="0" borderId="1" xfId="0" applyNumberFormat="1" applyFont="1" applyFill="1" applyBorder="1" applyAlignment="1">
      <alignment vertical="center" wrapText="1"/>
    </xf>
    <xf numFmtId="0" fontId="21" fillId="0" borderId="1" xfId="0" applyFont="1" applyFill="1" applyBorder="1"/>
    <xf numFmtId="49" fontId="21" fillId="0" borderId="1" xfId="0" applyNumberFormat="1" applyFont="1" applyFill="1" applyBorder="1" applyAlignment="1">
      <alignment horizontal="center" vertical="center" wrapText="1"/>
    </xf>
    <xf numFmtId="0" fontId="181" fillId="2" borderId="4" xfId="0" applyFont="1" applyFill="1" applyBorder="1" applyAlignment="1">
      <alignment vertical="center"/>
    </xf>
    <xf numFmtId="0" fontId="181" fillId="2" borderId="2" xfId="0" applyFont="1" applyFill="1" applyBorder="1" applyAlignment="1">
      <alignment vertical="center"/>
    </xf>
    <xf numFmtId="0" fontId="181" fillId="3" borderId="10" xfId="0" applyFont="1" applyFill="1" applyBorder="1" applyAlignment="1">
      <alignment vertical="center"/>
    </xf>
    <xf numFmtId="0" fontId="181" fillId="3" borderId="0" xfId="0" applyFont="1" applyFill="1" applyAlignment="1">
      <alignment vertical="center"/>
    </xf>
    <xf numFmtId="2" fontId="143" fillId="0" borderId="1" xfId="98" applyNumberFormat="1" applyFont="1" applyFill="1" applyBorder="1" applyAlignment="1">
      <alignment horizontal="center" vertical="center" wrapText="1"/>
    </xf>
    <xf numFmtId="0" fontId="143" fillId="0" borderId="1" xfId="104" applyNumberFormat="1" applyFont="1" applyFill="1" applyBorder="1" applyAlignment="1">
      <alignment horizontal="center" vertical="center" wrapText="1"/>
    </xf>
    <xf numFmtId="0" fontId="181" fillId="0" borderId="1" xfId="0" applyFont="1" applyFill="1" applyBorder="1" applyAlignment="1">
      <alignment vertical="center"/>
    </xf>
    <xf numFmtId="0" fontId="181" fillId="0" borderId="0" xfId="0" applyFont="1" applyFill="1" applyAlignment="1">
      <alignment vertical="center"/>
    </xf>
    <xf numFmtId="0" fontId="143" fillId="0" borderId="1" xfId="98" applyNumberFormat="1" applyFont="1" applyFill="1" applyBorder="1" applyAlignment="1">
      <alignment horizontal="center" vertical="center" wrapText="1"/>
    </xf>
    <xf numFmtId="0" fontId="21" fillId="3" borderId="4" xfId="0" applyFont="1" applyFill="1" applyBorder="1" applyAlignment="1">
      <alignment vertical="center" wrapText="1"/>
    </xf>
    <xf numFmtId="0" fontId="181" fillId="2" borderId="1" xfId="0" applyNumberFormat="1" applyFont="1" applyFill="1" applyBorder="1" applyAlignment="1">
      <alignment vertical="center"/>
    </xf>
    <xf numFmtId="2" fontId="181" fillId="2" borderId="1" xfId="0" applyNumberFormat="1" applyFont="1" applyFill="1" applyBorder="1" applyAlignment="1">
      <alignment vertical="center"/>
    </xf>
    <xf numFmtId="0" fontId="21" fillId="2" borderId="1" xfId="0" applyNumberFormat="1" applyFont="1" applyFill="1" applyBorder="1" applyAlignment="1">
      <alignment horizontal="center" vertical="center"/>
    </xf>
    <xf numFmtId="1" fontId="181" fillId="2" borderId="1" xfId="0" applyNumberFormat="1" applyFont="1" applyFill="1" applyBorder="1" applyAlignment="1">
      <alignment vertical="center"/>
    </xf>
    <xf numFmtId="0" fontId="21" fillId="0" borderId="1" xfId="0" applyNumberFormat="1" applyFont="1" applyFill="1" applyBorder="1" applyAlignment="1">
      <alignment horizontal="center" vertical="center"/>
    </xf>
    <xf numFmtId="2" fontId="181" fillId="0" borderId="1" xfId="0" applyNumberFormat="1" applyFont="1" applyFill="1" applyBorder="1" applyAlignment="1">
      <alignment vertical="center"/>
    </xf>
    <xf numFmtId="0" fontId="181" fillId="2" borderId="4" xfId="0" applyNumberFormat="1" applyFont="1" applyFill="1" applyBorder="1" applyAlignment="1">
      <alignment vertical="center"/>
    </xf>
    <xf numFmtId="2" fontId="181" fillId="2" borderId="2" xfId="0" applyNumberFormat="1" applyFont="1" applyFill="1" applyBorder="1" applyAlignment="1">
      <alignment vertical="center"/>
    </xf>
    <xf numFmtId="0" fontId="181" fillId="0" borderId="1" xfId="0" applyNumberFormat="1" applyFont="1" applyFill="1" applyBorder="1" applyAlignment="1">
      <alignment vertical="center"/>
    </xf>
    <xf numFmtId="0" fontId="181" fillId="0" borderId="0" xfId="0" applyNumberFormat="1" applyFont="1" applyFill="1" applyAlignment="1">
      <alignment vertical="center"/>
    </xf>
    <xf numFmtId="0" fontId="21" fillId="0" borderId="0" xfId="0" applyNumberFormat="1" applyFont="1" applyAlignment="1">
      <alignment vertical="center"/>
    </xf>
    <xf numFmtId="1" fontId="181" fillId="2" borderId="2" xfId="0" applyNumberFormat="1" applyFont="1" applyFill="1" applyBorder="1" applyAlignment="1">
      <alignment vertical="center"/>
    </xf>
    <xf numFmtId="0" fontId="21" fillId="0" borderId="1" xfId="0" applyNumberFormat="1" applyFont="1" applyBorder="1" applyAlignment="1">
      <alignment vertical="center"/>
    </xf>
    <xf numFmtId="1" fontId="21" fillId="0" borderId="1" xfId="0" applyNumberFormat="1" applyFont="1" applyFill="1" applyBorder="1" applyAlignment="1">
      <alignment vertical="center"/>
    </xf>
    <xf numFmtId="0" fontId="21" fillId="0" borderId="0" xfId="0" applyNumberFormat="1" applyFont="1" applyFill="1" applyAlignment="1">
      <alignment vertical="center" wrapText="1"/>
    </xf>
    <xf numFmtId="0" fontId="173" fillId="0" borderId="1" xfId="0" applyFont="1" applyFill="1" applyBorder="1" applyAlignment="1">
      <alignment vertical="center" wrapText="1"/>
    </xf>
    <xf numFmtId="227" fontId="173" fillId="0" borderId="1" xfId="1" applyNumberFormat="1" applyFont="1" applyFill="1" applyBorder="1" applyAlignment="1" applyProtection="1">
      <alignment horizontal="center" vertical="center" wrapText="1"/>
      <protection hidden="1"/>
    </xf>
    <xf numFmtId="168" fontId="173" fillId="0" borderId="1" xfId="0" applyNumberFormat="1" applyFont="1" applyFill="1" applyBorder="1" applyAlignment="1">
      <alignment horizontal="center" vertical="center" wrapText="1"/>
    </xf>
    <xf numFmtId="227" fontId="173" fillId="0" borderId="1" xfId="26" applyNumberFormat="1" applyFont="1" applyFill="1" applyBorder="1" applyAlignment="1">
      <alignment horizontal="center" vertical="center"/>
    </xf>
    <xf numFmtId="168" fontId="173" fillId="0" borderId="1" xfId="129" applyNumberFormat="1" applyFont="1" applyFill="1" applyBorder="1" applyAlignment="1" applyProtection="1">
      <alignment horizontal="center" vertical="center" wrapText="1"/>
      <protection hidden="1"/>
    </xf>
    <xf numFmtId="0" fontId="173" fillId="0" borderId="1" xfId="26" applyFont="1" applyFill="1" applyBorder="1" applyAlignment="1">
      <alignment horizontal="center" vertical="center" wrapText="1"/>
    </xf>
    <xf numFmtId="0" fontId="173" fillId="0" borderId="1" xfId="26" applyFont="1" applyFill="1" applyBorder="1" applyAlignment="1">
      <alignment horizontal="justify" vertical="center" wrapText="1"/>
    </xf>
    <xf numFmtId="0" fontId="173" fillId="0" borderId="1" xfId="0" applyFont="1" applyFill="1" applyBorder="1" applyAlignment="1">
      <alignment horizontal="justify" vertical="center" wrapText="1"/>
    </xf>
    <xf numFmtId="0" fontId="173" fillId="0" borderId="1" xfId="129" applyFont="1" applyFill="1" applyBorder="1" applyAlignment="1" applyProtection="1">
      <alignment horizontal="left" vertical="center" wrapText="1"/>
      <protection hidden="1"/>
    </xf>
    <xf numFmtId="0" fontId="173" fillId="0" borderId="1" xfId="0" applyFont="1" applyFill="1" applyBorder="1" applyAlignment="1" applyProtection="1">
      <alignment horizontal="center" vertical="center" wrapText="1"/>
      <protection hidden="1"/>
    </xf>
    <xf numFmtId="227" fontId="173" fillId="0" borderId="1" xfId="129" applyNumberFormat="1" applyFont="1" applyFill="1" applyBorder="1" applyAlignment="1" applyProtection="1">
      <alignment horizontal="center" vertical="center"/>
      <protection hidden="1"/>
    </xf>
    <xf numFmtId="0" fontId="173" fillId="0" borderId="1" xfId="0" applyFont="1" applyFill="1" applyBorder="1" applyAlignment="1">
      <alignment horizontal="left" vertical="center" wrapText="1"/>
    </xf>
    <xf numFmtId="170" fontId="173" fillId="0" borderId="1" xfId="1" applyNumberFormat="1" applyFont="1" applyFill="1" applyBorder="1" applyAlignment="1" applyProtection="1">
      <alignment horizontal="center" vertical="center" wrapText="1"/>
      <protection hidden="1"/>
    </xf>
    <xf numFmtId="0" fontId="173" fillId="0" borderId="1" xfId="129" applyFont="1" applyFill="1" applyBorder="1" applyAlignment="1" applyProtection="1">
      <alignment horizontal="center" vertical="center" wrapText="1"/>
      <protection hidden="1"/>
    </xf>
    <xf numFmtId="0" fontId="173" fillId="0" borderId="1" xfId="26" applyFont="1" applyFill="1" applyBorder="1" applyAlignment="1">
      <alignment horizontal="left" vertical="center" wrapText="1"/>
    </xf>
    <xf numFmtId="0" fontId="185" fillId="0" borderId="1" xfId="0" applyFont="1" applyBorder="1" applyAlignment="1">
      <alignment vertical="center" wrapText="1"/>
    </xf>
    <xf numFmtId="0" fontId="185" fillId="0" borderId="1" xfId="0" applyFont="1" applyFill="1" applyBorder="1" applyAlignment="1">
      <alignment horizontal="center" vertical="center" wrapText="1"/>
    </xf>
    <xf numFmtId="0" fontId="185" fillId="0" borderId="1" xfId="129" applyFont="1" applyFill="1" applyBorder="1" applyAlignment="1" applyProtection="1">
      <alignment horizontal="center" vertical="center" wrapText="1"/>
      <protection hidden="1"/>
    </xf>
    <xf numFmtId="227" fontId="185" fillId="0" borderId="1" xfId="1" applyNumberFormat="1" applyFont="1" applyFill="1" applyBorder="1" applyAlignment="1" applyProtection="1">
      <alignment horizontal="center" vertical="center" wrapText="1"/>
      <protection hidden="1"/>
    </xf>
    <xf numFmtId="170" fontId="185" fillId="0" borderId="1" xfId="1" applyNumberFormat="1" applyFont="1" applyFill="1" applyBorder="1" applyAlignment="1" applyProtection="1">
      <alignment horizontal="center" vertical="center" wrapText="1"/>
      <protection hidden="1"/>
    </xf>
    <xf numFmtId="0" fontId="185" fillId="0" borderId="1" xfId="26" applyFont="1" applyFill="1" applyBorder="1" applyAlignment="1">
      <alignment horizontal="center" vertical="center" wrapText="1"/>
    </xf>
    <xf numFmtId="0" fontId="191" fillId="3" borderId="1" xfId="26" applyNumberFormat="1" applyFont="1" applyFill="1" applyBorder="1" applyAlignment="1">
      <alignment horizontal="center" vertical="center" wrapText="1"/>
    </xf>
    <xf numFmtId="0" fontId="191" fillId="3" borderId="4" xfId="26" applyNumberFormat="1" applyFont="1" applyFill="1" applyBorder="1" applyAlignment="1">
      <alignment horizontal="center" vertical="center" wrapText="1"/>
    </xf>
    <xf numFmtId="0" fontId="21" fillId="3" borderId="1" xfId="105" applyNumberFormat="1" applyFont="1" applyFill="1" applyBorder="1" applyAlignment="1">
      <alignment horizontal="center" vertical="center" wrapText="1"/>
    </xf>
    <xf numFmtId="0" fontId="192" fillId="3" borderId="0" xfId="26" applyFont="1" applyFill="1"/>
    <xf numFmtId="0" fontId="9" fillId="3" borderId="1" xfId="0" applyFont="1" applyFill="1" applyBorder="1" applyAlignment="1">
      <alignment vertical="center" wrapText="1"/>
    </xf>
    <xf numFmtId="0" fontId="12" fillId="53" borderId="0" xfId="0" applyNumberFormat="1" applyFont="1" applyFill="1"/>
    <xf numFmtId="0" fontId="7" fillId="53" borderId="1" xfId="129" applyFont="1" applyFill="1" applyBorder="1" applyAlignment="1" applyProtection="1">
      <alignment horizontal="center" vertical="center" wrapText="1"/>
      <protection hidden="1"/>
    </xf>
    <xf numFmtId="0" fontId="9" fillId="53" borderId="1" xfId="129" applyFont="1" applyFill="1" applyBorder="1" applyAlignment="1" applyProtection="1">
      <alignment horizontal="center" vertical="center" wrapText="1"/>
      <protection hidden="1"/>
    </xf>
    <xf numFmtId="0" fontId="9" fillId="53" borderId="1" xfId="129" applyFont="1" applyFill="1" applyBorder="1" applyAlignment="1" applyProtection="1">
      <alignment horizontal="left" vertical="center" wrapText="1"/>
      <protection hidden="1"/>
    </xf>
    <xf numFmtId="227" fontId="9" fillId="53" borderId="1" xfId="129" applyNumberFormat="1" applyFont="1" applyFill="1" applyBorder="1" applyAlignment="1" applyProtection="1">
      <alignment horizontal="center" vertical="center"/>
      <protection hidden="1"/>
    </xf>
    <xf numFmtId="168" fontId="9" fillId="53" borderId="1" xfId="129" applyNumberFormat="1" applyFont="1" applyFill="1" applyBorder="1" applyAlignment="1" applyProtection="1">
      <alignment horizontal="center" vertical="center"/>
      <protection hidden="1"/>
    </xf>
    <xf numFmtId="168" fontId="9" fillId="53" borderId="1" xfId="129" applyNumberFormat="1" applyFont="1" applyFill="1" applyBorder="1" applyAlignment="1" applyProtection="1">
      <alignment horizontal="center" vertical="center" wrapText="1"/>
      <protection hidden="1"/>
    </xf>
    <xf numFmtId="0" fontId="9" fillId="53" borderId="1" xfId="129" applyFont="1" applyFill="1" applyBorder="1" applyAlignment="1" applyProtection="1">
      <alignment horizontal="justify" vertical="center" wrapText="1"/>
      <protection hidden="1"/>
    </xf>
    <xf numFmtId="0" fontId="178" fillId="53" borderId="0" xfId="26" applyFont="1" applyFill="1"/>
    <xf numFmtId="0" fontId="7" fillId="53" borderId="1" xfId="0" applyFont="1" applyFill="1" applyBorder="1" applyAlignment="1">
      <alignment vertical="center" wrapText="1"/>
    </xf>
    <xf numFmtId="0" fontId="9" fillId="53" borderId="1" xfId="0" applyFont="1" applyFill="1" applyBorder="1" applyAlignment="1">
      <alignment vertical="center" wrapText="1"/>
    </xf>
    <xf numFmtId="0" fontId="9" fillId="53" borderId="1" xfId="0" applyFont="1" applyFill="1" applyBorder="1" applyAlignment="1">
      <alignment horizontal="center" vertical="center" wrapText="1"/>
    </xf>
    <xf numFmtId="227" fontId="9" fillId="53" borderId="1" xfId="1" applyNumberFormat="1" applyFont="1" applyFill="1" applyBorder="1" applyAlignment="1" applyProtection="1">
      <alignment horizontal="center" vertical="center" wrapText="1"/>
      <protection hidden="1"/>
    </xf>
    <xf numFmtId="168" fontId="9" fillId="53" borderId="1" xfId="0" applyNumberFormat="1" applyFont="1" applyFill="1" applyBorder="1" applyAlignment="1">
      <alignment horizontal="center" vertical="center" wrapText="1"/>
    </xf>
    <xf numFmtId="227" fontId="9" fillId="53" borderId="1" xfId="26" applyNumberFormat="1" applyFont="1" applyFill="1" applyBorder="1" applyAlignment="1">
      <alignment horizontal="center" vertical="center"/>
    </xf>
    <xf numFmtId="0" fontId="9" fillId="53" borderId="1" xfId="26" applyFont="1" applyFill="1" applyBorder="1" applyAlignment="1">
      <alignment horizontal="center" vertical="center" wrapText="1"/>
    </xf>
    <xf numFmtId="0" fontId="9" fillId="53" borderId="1" xfId="26" applyFont="1" applyFill="1" applyBorder="1" applyAlignment="1">
      <alignment horizontal="justify" vertical="center" wrapText="1"/>
    </xf>
    <xf numFmtId="0" fontId="7" fillId="53" borderId="0" xfId="26" applyFont="1" applyFill="1"/>
    <xf numFmtId="0" fontId="9" fillId="53" borderId="1" xfId="129" applyFont="1" applyFill="1" applyBorder="1" applyAlignment="1" applyProtection="1">
      <alignment horizontal="center" vertical="center"/>
      <protection hidden="1"/>
    </xf>
    <xf numFmtId="0" fontId="7" fillId="53" borderId="1" xfId="30" applyFont="1" applyFill="1" applyBorder="1" applyAlignment="1">
      <alignment horizontal="left" vertical="center" wrapText="1"/>
    </xf>
    <xf numFmtId="0" fontId="9" fillId="53" borderId="1" xfId="30" applyFont="1" applyFill="1" applyBorder="1" applyAlignment="1">
      <alignment horizontal="left" vertical="center" wrapText="1"/>
    </xf>
    <xf numFmtId="168" fontId="9" fillId="53" borderId="1" xfId="0" applyNumberFormat="1" applyFont="1" applyFill="1" applyBorder="1" applyAlignment="1">
      <alignment horizontal="right" vertical="center" wrapText="1"/>
    </xf>
    <xf numFmtId="0" fontId="163" fillId="3" borderId="1" xfId="129" applyFont="1" applyFill="1" applyBorder="1" applyAlignment="1" applyProtection="1">
      <alignment horizontal="center" vertical="center" wrapText="1"/>
      <protection hidden="1"/>
    </xf>
    <xf numFmtId="0" fontId="7" fillId="3" borderId="1" xfId="129" applyFont="1" applyFill="1" applyBorder="1" applyAlignment="1" applyProtection="1">
      <alignment horizontal="left" vertical="center" wrapText="1"/>
      <protection hidden="1"/>
    </xf>
    <xf numFmtId="0" fontId="5" fillId="3" borderId="1" xfId="129" applyFont="1" applyFill="1" applyBorder="1" applyAlignment="1" applyProtection="1">
      <alignment horizontal="center" vertical="center" wrapText="1"/>
      <protection hidden="1"/>
    </xf>
    <xf numFmtId="0" fontId="9" fillId="3" borderId="1" xfId="105" applyNumberFormat="1" applyFont="1" applyFill="1" applyBorder="1" applyAlignment="1">
      <alignment horizontal="left" vertical="center" wrapText="1"/>
    </xf>
    <xf numFmtId="0" fontId="9" fillId="3" borderId="1" xfId="129" applyFont="1" applyFill="1" applyBorder="1" applyAlignment="1" applyProtection="1">
      <alignment horizontal="justify" vertical="center" wrapText="1"/>
      <protection hidden="1"/>
    </xf>
    <xf numFmtId="0" fontId="182" fillId="3" borderId="0" xfId="26" applyFont="1" applyFill="1"/>
    <xf numFmtId="0" fontId="180" fillId="53" borderId="0" xfId="26" applyFont="1" applyFill="1"/>
    <xf numFmtId="0" fontId="7" fillId="53" borderId="1" xfId="0" applyFont="1" applyFill="1" applyBorder="1" applyAlignment="1" applyProtection="1">
      <alignment horizontal="center" vertical="center"/>
      <protection hidden="1"/>
    </xf>
    <xf numFmtId="0" fontId="7" fillId="53" borderId="1" xfId="0" applyFont="1" applyFill="1" applyBorder="1" applyAlignment="1">
      <alignment horizontal="justify" vertical="center" wrapText="1"/>
    </xf>
    <xf numFmtId="0" fontId="9" fillId="53" borderId="1" xfId="0" applyFont="1" applyFill="1" applyBorder="1" applyAlignment="1" applyProtection="1">
      <alignment horizontal="center" vertical="center"/>
      <protection hidden="1"/>
    </xf>
    <xf numFmtId="0" fontId="9" fillId="53" borderId="1" xfId="0" applyFont="1" applyFill="1" applyBorder="1" applyAlignment="1">
      <alignment horizontal="justify" vertical="center" wrapText="1"/>
    </xf>
    <xf numFmtId="0" fontId="9" fillId="53" borderId="1" xfId="129" applyFont="1" applyFill="1" applyBorder="1" applyAlignment="1" applyProtection="1">
      <alignment horizontal="left" vertical="center" wrapText="1"/>
      <protection locked="0"/>
    </xf>
    <xf numFmtId="0" fontId="9" fillId="53" borderId="1" xfId="129" applyFont="1" applyFill="1" applyBorder="1" applyAlignment="1" applyProtection="1">
      <alignment horizontal="center" vertical="center"/>
      <protection locked="0"/>
    </xf>
    <xf numFmtId="0" fontId="7" fillId="3" borderId="1" xfId="129" applyFont="1" applyFill="1" applyBorder="1" applyAlignment="1" applyProtection="1">
      <alignment horizontal="center" vertical="center" wrapText="1"/>
      <protection hidden="1"/>
    </xf>
    <xf numFmtId="0" fontId="9" fillId="3" borderId="1" xfId="140" applyFont="1" applyFill="1" applyBorder="1" applyAlignment="1">
      <alignment horizontal="left" vertical="center" wrapText="1"/>
    </xf>
    <xf numFmtId="0" fontId="9" fillId="3" borderId="1" xfId="0" applyFont="1" applyFill="1" applyBorder="1" applyAlignment="1" applyProtection="1">
      <alignment horizontal="center" vertical="center" wrapText="1"/>
      <protection hidden="1"/>
    </xf>
    <xf numFmtId="227" fontId="9" fillId="3" borderId="1" xfId="1" applyNumberFormat="1" applyFont="1" applyFill="1" applyBorder="1" applyAlignment="1" applyProtection="1">
      <alignment horizontal="center" vertical="center" wrapText="1"/>
      <protection hidden="1"/>
    </xf>
    <xf numFmtId="168" fontId="9" fillId="3" borderId="1" xfId="0" applyNumberFormat="1" applyFont="1" applyFill="1" applyBorder="1" applyAlignment="1">
      <alignment horizontal="center" vertical="center" wrapText="1"/>
    </xf>
    <xf numFmtId="227" fontId="9" fillId="3" borderId="1" xfId="26" applyNumberFormat="1" applyFont="1" applyFill="1" applyBorder="1" applyAlignment="1">
      <alignment horizontal="center" vertical="center"/>
    </xf>
    <xf numFmtId="0" fontId="9" fillId="3" borderId="1" xfId="26" applyFont="1" applyFill="1" applyBorder="1" applyAlignment="1">
      <alignment horizontal="center" vertical="center" wrapText="1"/>
    </xf>
    <xf numFmtId="0" fontId="9" fillId="3" borderId="1" xfId="26" applyFont="1" applyFill="1" applyBorder="1" applyAlignment="1">
      <alignment horizontal="justify" vertical="center" wrapText="1"/>
    </xf>
    <xf numFmtId="0" fontId="179" fillId="3" borderId="0" xfId="26" applyFont="1" applyFill="1"/>
    <xf numFmtId="0" fontId="9" fillId="53" borderId="1" xfId="26" applyFont="1" applyFill="1" applyBorder="1" applyAlignment="1">
      <alignment vertical="center" wrapText="1"/>
    </xf>
    <xf numFmtId="0" fontId="21" fillId="53" borderId="1" xfId="0" applyNumberFormat="1" applyFont="1" applyFill="1" applyBorder="1" applyAlignment="1">
      <alignment horizontal="center" vertical="center" wrapText="1"/>
    </xf>
    <xf numFmtId="0" fontId="21" fillId="53" borderId="4" xfId="0" applyNumberFormat="1" applyFont="1" applyFill="1" applyBorder="1" applyAlignment="1">
      <alignment horizontal="center" vertical="center" wrapText="1"/>
    </xf>
    <xf numFmtId="0" fontId="9" fillId="53" borderId="1" xfId="26" applyFont="1" applyFill="1" applyBorder="1" applyAlignment="1">
      <alignment horizontal="center" vertical="center"/>
    </xf>
    <xf numFmtId="2" fontId="9" fillId="53" borderId="1" xfId="26" applyNumberFormat="1" applyFont="1" applyFill="1" applyBorder="1" applyAlignment="1">
      <alignment horizontal="center" vertical="center" wrapText="1"/>
    </xf>
    <xf numFmtId="227" fontId="9" fillId="53" borderId="1" xfId="26" applyNumberFormat="1" applyFont="1" applyFill="1" applyBorder="1" applyAlignment="1">
      <alignment horizontal="center" vertical="center" wrapText="1"/>
    </xf>
    <xf numFmtId="168" fontId="9" fillId="53" borderId="1" xfId="26" applyNumberFormat="1" applyFont="1" applyFill="1" applyBorder="1" applyAlignment="1">
      <alignment horizontal="center" vertical="center" wrapText="1"/>
    </xf>
    <xf numFmtId="0" fontId="143" fillId="53" borderId="0" xfId="0" applyNumberFormat="1" applyFont="1" applyFill="1"/>
    <xf numFmtId="0" fontId="23" fillId="53" borderId="1" xfId="26" applyNumberFormat="1" applyFont="1" applyFill="1" applyBorder="1" applyAlignment="1">
      <alignment horizontal="center" vertical="center" wrapText="1"/>
    </xf>
    <xf numFmtId="0" fontId="23" fillId="53" borderId="4" xfId="26" applyNumberFormat="1" applyFont="1" applyFill="1" applyBorder="1" applyAlignment="1">
      <alignment horizontal="center" vertical="center" wrapText="1"/>
    </xf>
    <xf numFmtId="0" fontId="144" fillId="53" borderId="0" xfId="26" applyFont="1" applyFill="1"/>
    <xf numFmtId="0" fontId="9" fillId="53" borderId="1" xfId="0" applyFont="1" applyFill="1" applyBorder="1" applyAlignment="1">
      <alignment horizontal="left" vertical="center" wrapText="1"/>
    </xf>
    <xf numFmtId="0" fontId="12" fillId="53" borderId="0" xfId="26" applyFont="1" applyFill="1"/>
    <xf numFmtId="0" fontId="9" fillId="53" borderId="1" xfId="1233" applyFont="1" applyFill="1" applyBorder="1" applyAlignment="1">
      <alignment vertical="center" wrapText="1"/>
    </xf>
    <xf numFmtId="168" fontId="9" fillId="53" borderId="1" xfId="26" applyNumberFormat="1" applyFont="1" applyFill="1" applyBorder="1" applyAlignment="1">
      <alignment horizontal="center" vertical="center"/>
    </xf>
    <xf numFmtId="227" fontId="9" fillId="53" borderId="1" xfId="129" applyNumberFormat="1" applyFont="1" applyFill="1" applyBorder="1" applyAlignment="1" applyProtection="1">
      <alignment horizontal="center" vertical="center" wrapText="1"/>
      <protection hidden="1"/>
    </xf>
    <xf numFmtId="2" fontId="9" fillId="53" borderId="1" xfId="26" applyNumberFormat="1" applyFont="1" applyFill="1" applyBorder="1" applyAlignment="1">
      <alignment horizontal="justify" vertical="center" wrapText="1"/>
    </xf>
    <xf numFmtId="0" fontId="9" fillId="53" borderId="1" xfId="0" applyNumberFormat="1" applyFont="1" applyFill="1" applyBorder="1" applyAlignment="1" applyProtection="1">
      <alignment horizontal="center" vertical="center" wrapText="1"/>
      <protection hidden="1"/>
    </xf>
    <xf numFmtId="0" fontId="9" fillId="53" borderId="6" xfId="30" applyFont="1" applyFill="1" applyBorder="1" applyAlignment="1">
      <alignment horizontal="left" vertical="center" wrapText="1"/>
    </xf>
    <xf numFmtId="0" fontId="9" fillId="53" borderId="6" xfId="0" applyFont="1" applyFill="1" applyBorder="1" applyAlignment="1">
      <alignment horizontal="justify" vertical="center" wrapText="1"/>
    </xf>
    <xf numFmtId="0" fontId="9" fillId="3" borderId="1" xfId="0" applyFont="1" applyFill="1" applyBorder="1" applyAlignment="1">
      <alignment vertical="center" wrapText="1"/>
    </xf>
    <xf numFmtId="227" fontId="9" fillId="3" borderId="1" xfId="129" applyNumberFormat="1" applyFont="1" applyFill="1" applyBorder="1" applyAlignment="1" applyProtection="1">
      <alignment horizontal="center" vertical="center"/>
      <protection hidden="1"/>
    </xf>
    <xf numFmtId="0" fontId="9" fillId="3" borderId="1" xfId="129" applyFont="1" applyFill="1" applyBorder="1" applyAlignment="1" applyProtection="1">
      <alignment horizontal="center" vertical="center"/>
      <protection hidden="1"/>
    </xf>
    <xf numFmtId="0" fontId="178" fillId="3" borderId="0" xfId="26" applyFont="1" applyFill="1"/>
    <xf numFmtId="0" fontId="7" fillId="3" borderId="1" xfId="0" applyFont="1" applyFill="1" applyBorder="1" applyAlignment="1">
      <alignment vertical="center" wrapText="1"/>
    </xf>
    <xf numFmtId="0" fontId="7" fillId="3" borderId="0" xfId="26" applyFont="1" applyFill="1"/>
    <xf numFmtId="0" fontId="9" fillId="3" borderId="1" xfId="129" applyFont="1" applyFill="1" applyBorder="1" applyAlignment="1" applyProtection="1">
      <alignment horizontal="left" vertical="center" wrapText="1"/>
      <protection locked="0"/>
    </xf>
    <xf numFmtId="0" fontId="9" fillId="3" borderId="1" xfId="129"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hidden="1"/>
    </xf>
    <xf numFmtId="0" fontId="7" fillId="3" borderId="1" xfId="26" applyFont="1" applyFill="1" applyBorder="1" applyAlignment="1">
      <alignment vertical="center" wrapText="1"/>
    </xf>
    <xf numFmtId="0" fontId="9" fillId="3" borderId="1" xfId="0" applyFont="1" applyFill="1" applyBorder="1" applyAlignment="1" applyProtection="1">
      <alignment horizontal="center" vertical="center"/>
      <protection hidden="1"/>
    </xf>
    <xf numFmtId="0" fontId="9" fillId="3" borderId="1" xfId="26" applyFont="1" applyFill="1" applyBorder="1" applyAlignment="1">
      <alignment vertical="center" wrapText="1"/>
    </xf>
    <xf numFmtId="0" fontId="9" fillId="3" borderId="9" xfId="0" applyFont="1" applyFill="1" applyBorder="1" applyAlignment="1">
      <alignment horizontal="center" vertical="center" wrapText="1"/>
    </xf>
    <xf numFmtId="0" fontId="7" fillId="3" borderId="0" xfId="26" applyFont="1" applyFill="1" applyBorder="1"/>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31" fillId="0" borderId="0" xfId="0" applyFont="1" applyAlignment="1">
      <alignment horizontal="center" vertical="center" wrapText="1"/>
    </xf>
    <xf numFmtId="0" fontId="0" fillId="0" borderId="7" xfId="0" applyBorder="1" applyAlignment="1">
      <alignment wrapText="1"/>
    </xf>
    <xf numFmtId="0" fontId="0" fillId="0" borderId="0" xfId="0" applyAlignment="1">
      <alignment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0" fillId="0" borderId="1" xfId="0" applyBorder="1" applyAlignment="1"/>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1" fillId="0" borderId="0" xfId="0" applyFont="1" applyBorder="1" applyAlignment="1">
      <alignment horizontal="center" vertical="center" wrapText="1"/>
    </xf>
    <xf numFmtId="0" fontId="0" fillId="0" borderId="0" xfId="0" applyBorder="1" applyAlignment="1">
      <alignment wrapText="1"/>
    </xf>
    <xf numFmtId="0" fontId="36" fillId="0" borderId="0" xfId="0" applyFont="1" applyBorder="1" applyAlignment="1">
      <alignment horizontal="center" vertical="center" wrapText="1"/>
    </xf>
    <xf numFmtId="0" fontId="37" fillId="0" borderId="0" xfId="0" applyFont="1" applyBorder="1" applyAlignment="1">
      <alignment wrapText="1"/>
    </xf>
    <xf numFmtId="0" fontId="16" fillId="0" borderId="1" xfId="0" applyFont="1" applyBorder="1" applyAlignment="1">
      <alignment horizontal="center" vertical="center" wrapText="1"/>
    </xf>
    <xf numFmtId="0" fontId="37" fillId="0" borderId="0" xfId="0" applyFont="1" applyAlignment="1">
      <alignment wrapText="1"/>
    </xf>
    <xf numFmtId="0" fontId="36" fillId="0" borderId="0" xfId="0" applyFont="1" applyBorder="1" applyAlignment="1">
      <alignment horizontal="center" vertical="top" wrapText="1"/>
    </xf>
    <xf numFmtId="0" fontId="37" fillId="0" borderId="0" xfId="0" applyFont="1" applyAlignment="1">
      <alignment vertical="top" wrapText="1"/>
    </xf>
    <xf numFmtId="0" fontId="0" fillId="0" borderId="1" xfId="0" applyBorder="1" applyAlignment="1">
      <alignment horizontal="center" vertical="center" wrapText="1"/>
    </xf>
    <xf numFmtId="0" fontId="16" fillId="0" borderId="1" xfId="0" applyFont="1" applyBorder="1" applyAlignment="1">
      <alignment horizontal="center" vertical="center"/>
    </xf>
    <xf numFmtId="0" fontId="5" fillId="3" borderId="4" xfId="105" applyNumberFormat="1" applyFont="1" applyFill="1" applyBorder="1" applyAlignment="1">
      <alignment horizontal="left" vertical="center" wrapText="1"/>
    </xf>
    <xf numFmtId="0" fontId="9" fillId="3" borderId="5" xfId="105" applyNumberFormat="1" applyFont="1" applyFill="1" applyBorder="1" applyAlignment="1">
      <alignment horizontal="left" vertical="center" wrapText="1"/>
    </xf>
    <xf numFmtId="0" fontId="9" fillId="3" borderId="2" xfId="105" applyNumberFormat="1" applyFont="1" applyFill="1" applyBorder="1" applyAlignment="1">
      <alignment horizontal="left" vertical="center" wrapText="1"/>
    </xf>
    <xf numFmtId="0" fontId="5" fillId="3" borderId="4"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9" fillId="0" borderId="5" xfId="0" applyNumberFormat="1" applyFont="1" applyBorder="1" applyAlignment="1">
      <alignment horizontal="left" vertical="center" wrapText="1"/>
    </xf>
    <xf numFmtId="0" fontId="9" fillId="0" borderId="2" xfId="0" applyNumberFormat="1" applyFont="1" applyBorder="1" applyAlignment="1">
      <alignment horizontal="left" vertical="center" wrapText="1"/>
    </xf>
    <xf numFmtId="0" fontId="5" fillId="3" borderId="5" xfId="0" applyNumberFormat="1" applyFont="1" applyFill="1" applyBorder="1" applyAlignment="1">
      <alignment horizontal="left" vertical="center" wrapText="1"/>
    </xf>
    <xf numFmtId="0" fontId="5" fillId="3" borderId="4" xfId="98" applyNumberFormat="1" applyFont="1" applyFill="1" applyBorder="1" applyAlignment="1">
      <alignment horizontal="left" vertical="center" wrapText="1"/>
    </xf>
    <xf numFmtId="0" fontId="5" fillId="3" borderId="5" xfId="98" applyNumberFormat="1" applyFont="1" applyFill="1" applyBorder="1" applyAlignment="1">
      <alignment horizontal="left" vertical="center" wrapText="1"/>
    </xf>
    <xf numFmtId="0" fontId="5" fillId="3" borderId="2" xfId="98"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5" fillId="3" borderId="5" xfId="105" applyNumberFormat="1" applyFont="1" applyFill="1" applyBorder="1" applyAlignment="1">
      <alignment horizontal="left" vertical="center" wrapText="1"/>
    </xf>
    <xf numFmtId="0" fontId="5" fillId="3" borderId="2" xfId="105" applyNumberFormat="1" applyFont="1" applyFill="1" applyBorder="1" applyAlignment="1">
      <alignment horizontal="left" vertical="center" wrapText="1"/>
    </xf>
    <xf numFmtId="0" fontId="181" fillId="3" borderId="4" xfId="0" applyNumberFormat="1" applyFont="1" applyFill="1" applyBorder="1" applyAlignment="1">
      <alignment horizontal="left" vertical="center" wrapText="1"/>
    </xf>
    <xf numFmtId="0" fontId="181" fillId="3" borderId="5" xfId="0" applyNumberFormat="1" applyFont="1" applyFill="1" applyBorder="1" applyAlignment="1">
      <alignment horizontal="left" vertical="center" wrapText="1"/>
    </xf>
    <xf numFmtId="0" fontId="181" fillId="3" borderId="2" xfId="0" applyNumberFormat="1" applyFont="1" applyFill="1" applyBorder="1" applyAlignment="1">
      <alignment horizontal="left" vertical="center" wrapText="1"/>
    </xf>
    <xf numFmtId="0" fontId="5" fillId="3" borderId="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150" fillId="0" borderId="0" xfId="0" applyNumberFormat="1" applyFont="1" applyFill="1" applyBorder="1" applyAlignment="1">
      <alignment horizontal="center" vertical="top" wrapText="1"/>
    </xf>
    <xf numFmtId="0" fontId="151" fillId="0" borderId="0" xfId="0" applyNumberFormat="1" applyFont="1" applyFill="1" applyBorder="1" applyAlignment="1">
      <alignment horizontal="center" vertical="center" wrapText="1"/>
    </xf>
    <xf numFmtId="0" fontId="38" fillId="0" borderId="12"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8" fillId="0" borderId="0" xfId="0" applyNumberFormat="1" applyFont="1" applyFill="1" applyBorder="1" applyAlignment="1">
      <alignment horizontal="center" vertical="center" wrapText="1"/>
    </xf>
    <xf numFmtId="0" fontId="5" fillId="3" borderId="4" xfId="105" applyNumberFormat="1" applyFont="1" applyFill="1" applyBorder="1" applyAlignment="1">
      <alignment horizontal="center" vertical="center" wrapText="1"/>
    </xf>
    <xf numFmtId="0" fontId="9" fillId="3" borderId="5" xfId="105" applyNumberFormat="1" applyFont="1" applyFill="1" applyBorder="1" applyAlignment="1">
      <alignment horizontal="center" vertical="center" wrapText="1"/>
    </xf>
    <xf numFmtId="0" fontId="9" fillId="3" borderId="2" xfId="105"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3" borderId="1" xfId="0" applyFont="1" applyFill="1" applyBorder="1" applyAlignment="1">
      <alignment vertical="center" wrapText="1"/>
    </xf>
    <xf numFmtId="0" fontId="140" fillId="3" borderId="4" xfId="0" applyNumberFormat="1" applyFont="1" applyFill="1" applyBorder="1" applyAlignment="1">
      <alignment horizontal="left" vertical="center" wrapText="1"/>
    </xf>
    <xf numFmtId="0" fontId="140" fillId="3" borderId="2" xfId="0" applyNumberFormat="1" applyFont="1" applyFill="1" applyBorder="1" applyAlignment="1">
      <alignment horizontal="left" vertical="center" wrapText="1"/>
    </xf>
    <xf numFmtId="0" fontId="5" fillId="3" borderId="4" xfId="106" applyNumberFormat="1" applyFont="1" applyFill="1" applyBorder="1" applyAlignment="1">
      <alignment horizontal="left" vertical="center" wrapText="1"/>
    </xf>
    <xf numFmtId="0" fontId="9" fillId="3" borderId="5" xfId="0" applyNumberFormat="1" applyFont="1" applyFill="1" applyBorder="1" applyAlignment="1">
      <alignment horizontal="left" vertical="center" wrapText="1"/>
    </xf>
    <xf numFmtId="0" fontId="9" fillId="3" borderId="2" xfId="0" applyNumberFormat="1" applyFont="1" applyFill="1" applyBorder="1" applyAlignment="1">
      <alignment horizontal="left" vertical="center" wrapText="1"/>
    </xf>
    <xf numFmtId="0" fontId="181" fillId="0" borderId="4" xfId="0" applyNumberFormat="1" applyFont="1" applyFill="1" applyBorder="1" applyAlignment="1">
      <alignment horizontal="center" vertical="center" wrapText="1"/>
    </xf>
    <xf numFmtId="0" fontId="181" fillId="0" borderId="5" xfId="0" applyNumberFormat="1" applyFont="1" applyFill="1" applyBorder="1" applyAlignment="1">
      <alignment horizontal="center" vertical="center" wrapText="1"/>
    </xf>
    <xf numFmtId="0" fontId="181"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3" borderId="4" xfId="98" applyNumberFormat="1" applyFont="1" applyFill="1" applyBorder="1" applyAlignment="1">
      <alignment horizontal="center" vertical="center" wrapText="1"/>
    </xf>
    <xf numFmtId="0" fontId="5" fillId="3" borderId="5" xfId="98" applyNumberFormat="1" applyFont="1" applyFill="1" applyBorder="1" applyAlignment="1">
      <alignment horizontal="center" vertical="center" wrapText="1"/>
    </xf>
    <xf numFmtId="0" fontId="5" fillId="3" borderId="2" xfId="98" applyNumberFormat="1" applyFont="1" applyFill="1" applyBorder="1" applyAlignment="1">
      <alignment horizontal="center" vertical="center" wrapText="1"/>
    </xf>
    <xf numFmtId="0" fontId="181" fillId="3" borderId="1" xfId="0" applyNumberFormat="1" applyFont="1" applyFill="1" applyBorder="1" applyAlignment="1">
      <alignment vertical="center" wrapText="1"/>
    </xf>
    <xf numFmtId="0" fontId="181" fillId="3" borderId="1" xfId="0" applyNumberFormat="1" applyFont="1" applyFill="1" applyBorder="1" applyAlignment="1">
      <alignment horizontal="left" vertical="center" wrapText="1"/>
    </xf>
    <xf numFmtId="0" fontId="9" fillId="2" borderId="9" xfId="0" applyNumberFormat="1" applyFont="1" applyFill="1" applyBorder="1" applyAlignment="1">
      <alignment vertical="center" wrapText="1"/>
    </xf>
    <xf numFmtId="0" fontId="9" fillId="2" borderId="10" xfId="0" applyFont="1" applyFill="1" applyBorder="1" applyAlignment="1">
      <alignment vertical="center"/>
    </xf>
    <xf numFmtId="0" fontId="5" fillId="3" borderId="1" xfId="0" applyNumberFormat="1" applyFont="1" applyFill="1" applyBorder="1" applyAlignment="1">
      <alignment vertical="center" wrapText="1"/>
    </xf>
    <xf numFmtId="0" fontId="5" fillId="3" borderId="1" xfId="0" applyFont="1" applyFill="1" applyBorder="1" applyAlignment="1">
      <alignment vertical="center" wrapText="1"/>
    </xf>
    <xf numFmtId="0" fontId="151" fillId="0" borderId="0" xfId="0" applyNumberFormat="1" applyFont="1" applyFill="1" applyAlignment="1">
      <alignment horizontal="center" vertical="center" wrapText="1"/>
    </xf>
    <xf numFmtId="0" fontId="151" fillId="0" borderId="0" xfId="0" applyNumberFormat="1" applyFont="1" applyFill="1" applyAlignment="1">
      <alignment horizontal="center" vertical="center"/>
    </xf>
    <xf numFmtId="0" fontId="5" fillId="2" borderId="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10"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21" fillId="3" borderId="1" xfId="0" applyNumberFormat="1" applyFont="1" applyFill="1" applyBorder="1" applyAlignment="1">
      <alignment horizontal="left" vertical="center" wrapText="1"/>
    </xf>
    <xf numFmtId="0" fontId="181" fillId="3" borderId="1" xfId="105" applyNumberFormat="1" applyFont="1" applyFill="1" applyBorder="1" applyAlignment="1">
      <alignment horizontal="left" vertical="center" wrapText="1"/>
    </xf>
    <xf numFmtId="0" fontId="5" fillId="3" borderId="4" xfId="0" applyNumberFormat="1" applyFont="1" applyFill="1" applyBorder="1" applyAlignment="1">
      <alignment vertical="center" wrapText="1"/>
    </xf>
    <xf numFmtId="0" fontId="5" fillId="3" borderId="2" xfId="0" applyNumberFormat="1" applyFont="1" applyFill="1" applyBorder="1" applyAlignment="1">
      <alignment vertical="center" wrapText="1"/>
    </xf>
    <xf numFmtId="0" fontId="181" fillId="3" borderId="4" xfId="0" applyFont="1" applyFill="1" applyBorder="1" applyAlignment="1">
      <alignment horizontal="left" vertical="center" wrapText="1"/>
    </xf>
    <xf numFmtId="0" fontId="181" fillId="3" borderId="5" xfId="0" applyFont="1" applyFill="1" applyBorder="1" applyAlignment="1">
      <alignment horizontal="left" vertical="center" wrapText="1"/>
    </xf>
    <xf numFmtId="0" fontId="181" fillId="3" borderId="2" xfId="0" applyFont="1" applyFill="1" applyBorder="1" applyAlignment="1">
      <alignment horizontal="left" vertical="center" wrapText="1"/>
    </xf>
    <xf numFmtId="0" fontId="5" fillId="3" borderId="4" xfId="104" applyFont="1" applyFill="1" applyBorder="1" applyAlignment="1">
      <alignment horizontal="left" vertical="center" wrapText="1"/>
    </xf>
    <xf numFmtId="0" fontId="5" fillId="3" borderId="5" xfId="104" applyFont="1" applyFill="1" applyBorder="1" applyAlignment="1">
      <alignment horizontal="left" vertical="center" wrapText="1"/>
    </xf>
    <xf numFmtId="0" fontId="5" fillId="3" borderId="2" xfId="104"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120" applyFont="1" applyFill="1" applyBorder="1" applyAlignment="1">
      <alignment horizontal="left" vertical="center" wrapText="1"/>
    </xf>
    <xf numFmtId="0" fontId="5" fillId="3" borderId="5" xfId="120" applyFont="1" applyFill="1" applyBorder="1" applyAlignment="1">
      <alignment horizontal="left" vertical="center" wrapText="1"/>
    </xf>
    <xf numFmtId="0" fontId="5" fillId="3" borderId="2" xfId="120" applyFont="1" applyFill="1" applyBorder="1" applyAlignment="1">
      <alignment horizontal="left" vertical="center" wrapText="1"/>
    </xf>
    <xf numFmtId="0" fontId="5" fillId="3" borderId="4" xfId="136" applyFont="1" applyFill="1" applyBorder="1" applyAlignment="1">
      <alignment horizontal="left" vertical="center" wrapText="1"/>
    </xf>
    <xf numFmtId="0" fontId="5" fillId="3" borderId="5" xfId="136" applyFont="1" applyFill="1" applyBorder="1" applyAlignment="1">
      <alignment horizontal="left" vertical="center" wrapText="1"/>
    </xf>
    <xf numFmtId="0" fontId="5" fillId="3" borderId="2" xfId="136" applyFont="1" applyFill="1" applyBorder="1" applyAlignment="1">
      <alignment horizontal="left" vertical="center" wrapText="1"/>
    </xf>
    <xf numFmtId="0" fontId="5" fillId="3" borderId="1" xfId="0" applyNumberFormat="1" applyFont="1" applyFill="1" applyBorder="1" applyAlignment="1">
      <alignment horizontal="left" vertical="center" wrapText="1"/>
    </xf>
    <xf numFmtId="0" fontId="5" fillId="3" borderId="1" xfId="0" applyFont="1" applyFill="1" applyBorder="1" applyAlignment="1">
      <alignment horizontal="left" wrapText="1"/>
    </xf>
    <xf numFmtId="0" fontId="9" fillId="3" borderId="1" xfId="0" applyFont="1" applyFill="1" applyBorder="1" applyAlignment="1">
      <alignment wrapText="1"/>
    </xf>
    <xf numFmtId="0" fontId="5" fillId="3" borderId="4" xfId="10" applyFont="1" applyFill="1" applyBorder="1" applyAlignment="1">
      <alignment horizontal="left" vertical="center" wrapText="1"/>
    </xf>
    <xf numFmtId="0" fontId="5" fillId="3" borderId="5" xfId="10" applyFont="1" applyFill="1" applyBorder="1" applyAlignment="1">
      <alignment horizontal="left" vertical="center" wrapText="1"/>
    </xf>
    <xf numFmtId="0" fontId="5" fillId="3" borderId="2" xfId="10" applyFont="1" applyFill="1" applyBorder="1" applyAlignment="1">
      <alignment horizontal="left" vertical="center" wrapText="1"/>
    </xf>
    <xf numFmtId="0" fontId="141" fillId="3" borderId="5" xfId="0" applyFont="1" applyFill="1" applyBorder="1" applyAlignment="1">
      <alignment horizontal="left" vertical="center"/>
    </xf>
    <xf numFmtId="0" fontId="141" fillId="3" borderId="2" xfId="0" applyFont="1" applyFill="1" applyBorder="1" applyAlignment="1">
      <alignment horizontal="left" vertical="center"/>
    </xf>
    <xf numFmtId="2" fontId="5" fillId="3" borderId="1" xfId="7" applyNumberFormat="1" applyFont="1" applyFill="1" applyBorder="1" applyAlignment="1">
      <alignment horizontal="justify" vertical="center" wrapText="1"/>
    </xf>
    <xf numFmtId="0" fontId="9" fillId="3" borderId="1" xfId="105" applyFont="1" applyFill="1" applyBorder="1" applyAlignment="1">
      <alignment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3" borderId="1" xfId="98" applyFont="1" applyFill="1" applyBorder="1" applyAlignment="1">
      <alignment horizontal="left" vertical="center" wrapText="1"/>
    </xf>
    <xf numFmtId="0" fontId="181" fillId="3" borderId="4" xfId="10" applyFont="1" applyFill="1" applyBorder="1" applyAlignment="1">
      <alignment horizontal="left" vertical="center" wrapText="1"/>
    </xf>
    <xf numFmtId="0" fontId="181" fillId="3" borderId="5" xfId="10" applyFont="1" applyFill="1" applyBorder="1" applyAlignment="1">
      <alignment horizontal="left" vertical="center" wrapText="1"/>
    </xf>
    <xf numFmtId="0" fontId="181" fillId="3" borderId="2" xfId="10" applyFont="1" applyFill="1" applyBorder="1" applyAlignment="1">
      <alignment horizontal="left" vertical="center" wrapText="1"/>
    </xf>
    <xf numFmtId="2" fontId="5" fillId="3" borderId="1" xfId="105" applyNumberFormat="1" applyFont="1" applyFill="1" applyBorder="1" applyAlignment="1">
      <alignment vertical="center" wrapText="1"/>
    </xf>
    <xf numFmtId="0" fontId="5" fillId="3" borderId="1" xfId="105" applyFont="1" applyFill="1" applyBorder="1" applyAlignment="1">
      <alignment horizontal="justify"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2" xfId="0" applyFont="1" applyFill="1" applyBorder="1" applyAlignment="1">
      <alignment horizontal="left" vertical="center"/>
    </xf>
    <xf numFmtId="0" fontId="5" fillId="3" borderId="4" xfId="99" applyFont="1" applyFill="1" applyBorder="1" applyAlignment="1">
      <alignment horizontal="left" vertical="center" wrapText="1"/>
    </xf>
    <xf numFmtId="0" fontId="5" fillId="3" borderId="5" xfId="99" applyFont="1" applyFill="1" applyBorder="1" applyAlignment="1">
      <alignment horizontal="left" vertical="center" wrapText="1"/>
    </xf>
    <xf numFmtId="0" fontId="5" fillId="3" borderId="2" xfId="99" applyFont="1" applyFill="1" applyBorder="1" applyAlignment="1">
      <alignment horizontal="left" vertical="center" wrapText="1"/>
    </xf>
    <xf numFmtId="0" fontId="5" fillId="3" borderId="4" xfId="0" applyFont="1" applyFill="1" applyBorder="1" applyAlignment="1">
      <alignment horizontal="left"/>
    </xf>
    <xf numFmtId="0" fontId="5" fillId="3" borderId="5" xfId="0" applyFont="1" applyFill="1" applyBorder="1" applyAlignment="1">
      <alignment horizontal="left"/>
    </xf>
    <xf numFmtId="0" fontId="5" fillId="3" borderId="2" xfId="0" applyFont="1" applyFill="1" applyBorder="1" applyAlignment="1">
      <alignment horizontal="left"/>
    </xf>
    <xf numFmtId="0" fontId="147" fillId="3" borderId="4" xfId="0" applyNumberFormat="1" applyFont="1" applyFill="1" applyBorder="1" applyAlignment="1">
      <alignment horizontal="left" vertical="center" wrapText="1"/>
    </xf>
    <xf numFmtId="0" fontId="147" fillId="3" borderId="2"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2" fontId="5" fillId="3" borderId="1" xfId="133" applyNumberFormat="1" applyFont="1" applyFill="1" applyBorder="1" applyAlignment="1">
      <alignment horizontal="left" vertical="center" wrapText="1"/>
    </xf>
    <xf numFmtId="0" fontId="9" fillId="3" borderId="1" xfId="0" applyFont="1" applyFill="1" applyBorder="1" applyAlignment="1">
      <alignment horizontal="justify" vertical="center" wrapText="1"/>
    </xf>
    <xf numFmtId="0" fontId="21" fillId="3" borderId="1" xfId="0" applyNumberFormat="1" applyFont="1" applyFill="1" applyBorder="1" applyAlignment="1">
      <alignment horizontal="center" vertical="center"/>
    </xf>
    <xf numFmtId="0" fontId="173" fillId="3" borderId="1" xfId="0" applyFont="1" applyFill="1" applyBorder="1" applyAlignment="1">
      <alignment vertical="center" wrapText="1"/>
    </xf>
    <xf numFmtId="0" fontId="173" fillId="3" borderId="1" xfId="0" applyFont="1" applyFill="1" applyBorder="1" applyAlignment="1">
      <alignment horizontal="center" vertical="center" wrapText="1"/>
    </xf>
    <xf numFmtId="227" fontId="173" fillId="3" borderId="1" xfId="1" applyNumberFormat="1" applyFont="1" applyFill="1" applyBorder="1" applyAlignment="1" applyProtection="1">
      <alignment horizontal="center" vertical="center" wrapText="1"/>
      <protection hidden="1"/>
    </xf>
    <xf numFmtId="168" fontId="173" fillId="3" borderId="1" xfId="0" applyNumberFormat="1" applyFont="1" applyFill="1" applyBorder="1" applyAlignment="1">
      <alignment horizontal="center" vertical="center" wrapText="1"/>
    </xf>
    <xf numFmtId="227" fontId="173" fillId="3" borderId="1" xfId="26" applyNumberFormat="1" applyFont="1" applyFill="1" applyBorder="1" applyAlignment="1">
      <alignment horizontal="center" vertical="center"/>
    </xf>
    <xf numFmtId="168" fontId="173" fillId="3" borderId="1" xfId="129" applyNumberFormat="1" applyFont="1" applyFill="1" applyBorder="1" applyAlignment="1" applyProtection="1">
      <alignment horizontal="center" vertical="center" wrapText="1"/>
      <protection hidden="1"/>
    </xf>
    <xf numFmtId="0" fontId="173" fillId="3" borderId="1" xfId="26" applyFont="1" applyFill="1" applyBorder="1" applyAlignment="1">
      <alignment horizontal="center" vertical="center" wrapText="1"/>
    </xf>
    <xf numFmtId="0" fontId="173" fillId="3" borderId="1" xfId="26" applyFont="1" applyFill="1" applyBorder="1" applyAlignment="1">
      <alignment horizontal="justify" vertical="center" wrapText="1"/>
    </xf>
  </cellXfs>
  <cellStyles count="1416">
    <cellStyle name="          _x000d__x000a_shell=progman.exe_x000d__x000a_m" xfId="146"/>
    <cellStyle name="          _x000d__x000a_shell=progman.exe_x000d__x000a_m 2" xfId="147"/>
    <cellStyle name="%" xfId="148"/>
    <cellStyle name="??" xfId="149"/>
    <cellStyle name="?? [0.00]_ Att. 1- Cover" xfId="150"/>
    <cellStyle name="?? [0]" xfId="151"/>
    <cellStyle name="???? [0.00]_PRODUCT DETAIL Q1" xfId="152"/>
    <cellStyle name="????_PRODUCT DETAIL Q1" xfId="153"/>
    <cellStyle name="???[0]_?? DI" xfId="154"/>
    <cellStyle name="???_?? DI" xfId="155"/>
    <cellStyle name="??[0]_BRE" xfId="156"/>
    <cellStyle name="??_ Att. 1- Cover" xfId="157"/>
    <cellStyle name="@ET_Style?.xl310" xfId="158"/>
    <cellStyle name="•W€_STDFOR" xfId="159"/>
    <cellStyle name="W_STDFOR" xfId="160"/>
    <cellStyle name="1" xfId="161"/>
    <cellStyle name="1 2" xfId="162"/>
    <cellStyle name="¹éºÐÀ²_±âÅ¸" xfId="163"/>
    <cellStyle name="2" xfId="164"/>
    <cellStyle name="2 2" xfId="165"/>
    <cellStyle name="20% - Accent1 2" xfId="166"/>
    <cellStyle name="20% - Accent1 3" xfId="167"/>
    <cellStyle name="20% - Accent2 2" xfId="168"/>
    <cellStyle name="20% - Accent2 3" xfId="169"/>
    <cellStyle name="20% - Accent3 2" xfId="170"/>
    <cellStyle name="20% - Accent3 3" xfId="171"/>
    <cellStyle name="20% - Accent4 2" xfId="172"/>
    <cellStyle name="20% - Accent4 3" xfId="173"/>
    <cellStyle name="20% - Accent5 2" xfId="174"/>
    <cellStyle name="20% - Accent5 3" xfId="175"/>
    <cellStyle name="20% - Accent6 2" xfId="176"/>
    <cellStyle name="20% - Accent6 3" xfId="177"/>
    <cellStyle name="20% - Nhấn1" xfId="178"/>
    <cellStyle name="20% - Nhấn2" xfId="179"/>
    <cellStyle name="20% - Nhấn3" xfId="180"/>
    <cellStyle name="20% - Nhấn4" xfId="181"/>
    <cellStyle name="20% - Nhấn5" xfId="182"/>
    <cellStyle name="20% - Nhấn6" xfId="183"/>
    <cellStyle name="3" xfId="184"/>
    <cellStyle name="3 2" xfId="185"/>
    <cellStyle name="4" xfId="186"/>
    <cellStyle name="4 2" xfId="187"/>
    <cellStyle name="40% - Accent1 2" xfId="188"/>
    <cellStyle name="40% - Accent1 3" xfId="189"/>
    <cellStyle name="40% - Accent2 2" xfId="190"/>
    <cellStyle name="40% - Accent2 3" xfId="191"/>
    <cellStyle name="40% - Accent3 2" xfId="192"/>
    <cellStyle name="40% - Accent3 3" xfId="193"/>
    <cellStyle name="40% - Accent4 2" xfId="194"/>
    <cellStyle name="40% - Accent4 3" xfId="195"/>
    <cellStyle name="40% - Accent5 2" xfId="196"/>
    <cellStyle name="40% - Accent5 3" xfId="197"/>
    <cellStyle name="40% - Accent6 2" xfId="198"/>
    <cellStyle name="40% - Accent6 3" xfId="199"/>
    <cellStyle name="40% - Nhấn1" xfId="200"/>
    <cellStyle name="40% - Nhấn2" xfId="201"/>
    <cellStyle name="40% - Nhấn3" xfId="202"/>
    <cellStyle name="40% - Nhấn4" xfId="203"/>
    <cellStyle name="40% - Nhấn5" xfId="204"/>
    <cellStyle name="40% - Nhấn6" xfId="205"/>
    <cellStyle name="52" xfId="206"/>
    <cellStyle name="6" xfId="207"/>
    <cellStyle name="6 2" xfId="208"/>
    <cellStyle name="6_Bieu QH 2020 m" xfId="209"/>
    <cellStyle name="6_Book1" xfId="210"/>
    <cellStyle name="6_Book1 2" xfId="211"/>
    <cellStyle name="60% - Accent1 2" xfId="212"/>
    <cellStyle name="60% - Accent1 3" xfId="213"/>
    <cellStyle name="60% - Accent2 2" xfId="214"/>
    <cellStyle name="60% - Accent2 3" xfId="215"/>
    <cellStyle name="60% - Accent3 2" xfId="216"/>
    <cellStyle name="60% - Accent3 3" xfId="217"/>
    <cellStyle name="60% - Accent4 2" xfId="218"/>
    <cellStyle name="60% - Accent4 3" xfId="219"/>
    <cellStyle name="60% - Accent5 2" xfId="220"/>
    <cellStyle name="60% - Accent5 3" xfId="221"/>
    <cellStyle name="60% - Accent6 2" xfId="222"/>
    <cellStyle name="60% - Accent6 3" xfId="223"/>
    <cellStyle name="60% - Nhấn1" xfId="224"/>
    <cellStyle name="60% - Nhấn2" xfId="225"/>
    <cellStyle name="60% - Nhấn3" xfId="226"/>
    <cellStyle name="60% - Nhấn4" xfId="227"/>
    <cellStyle name="60% - Nhấn5" xfId="228"/>
    <cellStyle name="60% - Nhấn6" xfId="229"/>
    <cellStyle name="a" xfId="230"/>
    <cellStyle name="a 2" xfId="231"/>
    <cellStyle name="Accent1 2" xfId="232"/>
    <cellStyle name="Accent1 3" xfId="233"/>
    <cellStyle name="Accent2 2" xfId="234"/>
    <cellStyle name="Accent2 3" xfId="235"/>
    <cellStyle name="Accent3 2" xfId="236"/>
    <cellStyle name="Accent3 3" xfId="237"/>
    <cellStyle name="Accent4 2" xfId="238"/>
    <cellStyle name="Accent4 3" xfId="239"/>
    <cellStyle name="Accent5 2" xfId="240"/>
    <cellStyle name="Accent5 3" xfId="241"/>
    <cellStyle name="Accent6 2" xfId="242"/>
    <cellStyle name="Accent6 3" xfId="243"/>
    <cellStyle name="ÅëÈ­ [0]_¿ì¹°Åë" xfId="244"/>
    <cellStyle name="AeE­ [0]_INQUIRY ¿µ¾÷AßAø " xfId="245"/>
    <cellStyle name="ÅëÈ­ [0]_Sheet1" xfId="246"/>
    <cellStyle name="ÅëÈ­_¿ì¹°Åë" xfId="247"/>
    <cellStyle name="AeE­_INQUIRY ¿µ¾÷AßAø " xfId="248"/>
    <cellStyle name="ÅëÈ­_Sheet1" xfId="249"/>
    <cellStyle name="ÄÞ¸¶ [0]_¿ì¹°Åë" xfId="250"/>
    <cellStyle name="AÞ¸¶ [0]_INQUIRY ¿?¾÷AßAø " xfId="251"/>
    <cellStyle name="ÄÞ¸¶ [0]_L601CPT" xfId="252"/>
    <cellStyle name="ÄÞ¸¶_¿ì¹°Åë" xfId="253"/>
    <cellStyle name="AÞ¸¶_INQUIRY ¿?¾÷AßAø " xfId="254"/>
    <cellStyle name="ÄÞ¸¶_L601CPT" xfId="255"/>
    <cellStyle name="Bad 2" xfId="256"/>
    <cellStyle name="Bad 3" xfId="257"/>
    <cellStyle name="Bình thường 2" xfId="14"/>
    <cellStyle name="Bình thường 2 2" xfId="39"/>
    <cellStyle name="C?AØ_¿?¾÷CoE² " xfId="258"/>
    <cellStyle name="Ç¥ÁØ_#2(M17)_1" xfId="259"/>
    <cellStyle name="C￥AØ_¿μ¾÷CoE² " xfId="260"/>
    <cellStyle name="Ç¥ÁØ_±³°¢¼ö·®" xfId="261"/>
    <cellStyle name="Calc Currency (0)" xfId="262"/>
    <cellStyle name="Calc Currency (0) 2" xfId="263"/>
    <cellStyle name="Calculation 2" xfId="264"/>
    <cellStyle name="Calculation 3" xfId="265"/>
    <cellStyle name="category" xfId="266"/>
    <cellStyle name="CC1" xfId="267"/>
    <cellStyle name="CC2" xfId="268"/>
    <cellStyle name="chchuyen" xfId="269"/>
    <cellStyle name="Check Cell 2" xfId="270"/>
    <cellStyle name="Check Cell 3" xfId="271"/>
    <cellStyle name="chu" xfId="272"/>
    <cellStyle name="Chuẩn 2" xfId="273"/>
    <cellStyle name="CHUONG" xfId="274"/>
    <cellStyle name="ColLevel_0" xfId="275"/>
    <cellStyle name="Comma" xfId="1" builtinId="3"/>
    <cellStyle name="Comma [0] 2" xfId="276"/>
    <cellStyle name="Comma [0] 3" xfId="277"/>
    <cellStyle name="Comma [0] 4" xfId="278"/>
    <cellStyle name="Comma [0] 4 2" xfId="279"/>
    <cellStyle name="Comma [0] 5" xfId="280"/>
    <cellStyle name="Comma [0] 6" xfId="281"/>
    <cellStyle name="Comma 10" xfId="15"/>
    <cellStyle name="Comma 10 10" xfId="121"/>
    <cellStyle name="Comma 10 2" xfId="16"/>
    <cellStyle name="Comma 10 3" xfId="282"/>
    <cellStyle name="Comma 11" xfId="283"/>
    <cellStyle name="Comma 12" xfId="284"/>
    <cellStyle name="Comma 13" xfId="285"/>
    <cellStyle name="Comma 14" xfId="286"/>
    <cellStyle name="Comma 15" xfId="287"/>
    <cellStyle name="Comma 16" xfId="288"/>
    <cellStyle name="Comma 17" xfId="289"/>
    <cellStyle name="Comma 18" xfId="290"/>
    <cellStyle name="Comma 19" xfId="291"/>
    <cellStyle name="Comma 2" xfId="17"/>
    <cellStyle name="Comma 2 2" xfId="292"/>
    <cellStyle name="Comma 2 2 2" xfId="293"/>
    <cellStyle name="Comma 2 2 3" xfId="1388"/>
    <cellStyle name="Comma 2 3" xfId="294"/>
    <cellStyle name="Comma 2 4" xfId="295"/>
    <cellStyle name="Comma 2 5" xfId="296"/>
    <cellStyle name="Comma 2 6" xfId="297"/>
    <cellStyle name="Comma 20" xfId="298"/>
    <cellStyle name="Comma 21" xfId="299"/>
    <cellStyle name="Comma 22" xfId="300"/>
    <cellStyle name="Comma 23" xfId="301"/>
    <cellStyle name="Comma 24" xfId="302"/>
    <cellStyle name="Comma 25" xfId="303"/>
    <cellStyle name="Comma 26" xfId="304"/>
    <cellStyle name="Comma 27" xfId="305"/>
    <cellStyle name="Comma 28" xfId="306"/>
    <cellStyle name="Comma 29" xfId="307"/>
    <cellStyle name="Comma 3" xfId="40"/>
    <cellStyle name="Comma 3 2" xfId="143"/>
    <cellStyle name="Comma 3 3" xfId="145"/>
    <cellStyle name="Comma 30" xfId="308"/>
    <cellStyle name="Comma 31" xfId="309"/>
    <cellStyle name="Comma 32" xfId="310"/>
    <cellStyle name="Comma 33" xfId="311"/>
    <cellStyle name="Comma 34" xfId="312"/>
    <cellStyle name="Comma 35" xfId="313"/>
    <cellStyle name="Comma 36" xfId="12"/>
    <cellStyle name="Comma 36 2" xfId="314"/>
    <cellStyle name="Comma 36 2 2" xfId="110"/>
    <cellStyle name="Comma 37" xfId="315"/>
    <cellStyle name="Comma 37 2" xfId="1413"/>
    <cellStyle name="Comma 38" xfId="100"/>
    <cellStyle name="Comma 39" xfId="18"/>
    <cellStyle name="Comma 4" xfId="101"/>
    <cellStyle name="Comma 4 2" xfId="316"/>
    <cellStyle name="Comma 4 3" xfId="317"/>
    <cellStyle name="Comma 40" xfId="318"/>
    <cellStyle name="Comma 41" xfId="1390"/>
    <cellStyle name="Comma 42" xfId="1385"/>
    <cellStyle name="Comma 5" xfId="123"/>
    <cellStyle name="Comma 5 2" xfId="319"/>
    <cellStyle name="Comma 6" xfId="320"/>
    <cellStyle name="Comma 6 2" xfId="321"/>
    <cellStyle name="Comma 7" xfId="322"/>
    <cellStyle name="Comma 7 2" xfId="114"/>
    <cellStyle name="Comma 8" xfId="323"/>
    <cellStyle name="Comma 9" xfId="324"/>
    <cellStyle name="Comma 9 2" xfId="19"/>
    <cellStyle name="Comma 9 2 2" xfId="325"/>
    <cellStyle name="comma zerodec" xfId="326"/>
    <cellStyle name="Comma0" xfId="327"/>
    <cellStyle name="CT1" xfId="328"/>
    <cellStyle name="CT2" xfId="329"/>
    <cellStyle name="CT4" xfId="330"/>
    <cellStyle name="CT5" xfId="331"/>
    <cellStyle name="ct7" xfId="332"/>
    <cellStyle name="ct8" xfId="333"/>
    <cellStyle name="cth1" xfId="334"/>
    <cellStyle name="Cthuc" xfId="335"/>
    <cellStyle name="Cthuc1" xfId="336"/>
    <cellStyle name="cuong" xfId="337"/>
    <cellStyle name="Currency 2" xfId="338"/>
    <cellStyle name="Currency0" xfId="339"/>
    <cellStyle name="Currency1" xfId="340"/>
    <cellStyle name="d" xfId="341"/>
    <cellStyle name="d%" xfId="342"/>
    <cellStyle name="d1" xfId="343"/>
    <cellStyle name="D1 2" xfId="344"/>
    <cellStyle name="Date" xfId="345"/>
    <cellStyle name="Đầu ra" xfId="346"/>
    <cellStyle name="Đầu vào" xfId="347"/>
    <cellStyle name="Đề mục 1" xfId="348"/>
    <cellStyle name="Đề mục 2" xfId="349"/>
    <cellStyle name="Đề mục 3" xfId="350"/>
    <cellStyle name="Đề mục 4" xfId="351"/>
    <cellStyle name="Dezimal [0]_UXO VII" xfId="352"/>
    <cellStyle name="Dezimal_UXO VII" xfId="353"/>
    <cellStyle name="Dollar (zero dec)" xfId="354"/>
    <cellStyle name="e" xfId="355"/>
    <cellStyle name="e 2" xfId="356"/>
    <cellStyle name="Euro" xfId="357"/>
    <cellStyle name="Euro 2" xfId="358"/>
    <cellStyle name="Excel Built-in Normal" xfId="359"/>
    <cellStyle name="Explanatory Text 2" xfId="360"/>
    <cellStyle name="Explanatory Text 3" xfId="361"/>
    <cellStyle name="f" xfId="362"/>
    <cellStyle name="f 2" xfId="363"/>
    <cellStyle name="Fixed" xfId="364"/>
    <cellStyle name="Ghi chú" xfId="365"/>
    <cellStyle name="Good 2" xfId="366"/>
    <cellStyle name="Good 3" xfId="367"/>
    <cellStyle name="Grey" xfId="368"/>
    <cellStyle name="ha" xfId="369"/>
    <cellStyle name="hang" xfId="370"/>
    <cellStyle name="HEADER" xfId="371"/>
    <cellStyle name="Header1" xfId="372"/>
    <cellStyle name="Header2" xfId="373"/>
    <cellStyle name="Heading 1 2" xfId="374"/>
    <cellStyle name="Heading 1 3" xfId="375"/>
    <cellStyle name="Heading 1 4" xfId="376"/>
    <cellStyle name="Heading 1 5" xfId="377"/>
    <cellStyle name="Heading 1 6" xfId="378"/>
    <cellStyle name="Heading 1 7" xfId="379"/>
    <cellStyle name="Heading 1 8" xfId="380"/>
    <cellStyle name="Heading 1 9" xfId="381"/>
    <cellStyle name="Heading 2 2" xfId="382"/>
    <cellStyle name="Heading 2 3" xfId="383"/>
    <cellStyle name="Heading 2 4" xfId="384"/>
    <cellStyle name="Heading 2 5" xfId="385"/>
    <cellStyle name="Heading 2 6" xfId="386"/>
    <cellStyle name="Heading 2 7" xfId="387"/>
    <cellStyle name="Heading 2 8" xfId="388"/>
    <cellStyle name="Heading 2 9" xfId="389"/>
    <cellStyle name="Heading 3 2" xfId="390"/>
    <cellStyle name="Heading 3 3" xfId="391"/>
    <cellStyle name="Heading 4 2" xfId="392"/>
    <cellStyle name="Heading 4 3" xfId="393"/>
    <cellStyle name="HEADING1" xfId="394"/>
    <cellStyle name="HEADING2" xfId="395"/>
    <cellStyle name="Hyperlink" xfId="107" builtinId="8"/>
    <cellStyle name="Hyperlink 2" xfId="396"/>
    <cellStyle name="Input [yellow]" xfId="397"/>
    <cellStyle name="Input 10" xfId="398"/>
    <cellStyle name="Input 11" xfId="399"/>
    <cellStyle name="Input 12" xfId="400"/>
    <cellStyle name="Input 13" xfId="401"/>
    <cellStyle name="Input 14" xfId="402"/>
    <cellStyle name="Input 15" xfId="403"/>
    <cellStyle name="Input 16" xfId="404"/>
    <cellStyle name="Input 17" xfId="405"/>
    <cellStyle name="Input 18" xfId="406"/>
    <cellStyle name="Input 19" xfId="407"/>
    <cellStyle name="Input 2" xfId="408"/>
    <cellStyle name="Input 20" xfId="409"/>
    <cellStyle name="Input 21" xfId="410"/>
    <cellStyle name="Input 22" xfId="411"/>
    <cellStyle name="Input 23" xfId="412"/>
    <cellStyle name="Input 24" xfId="413"/>
    <cellStyle name="Input 25" xfId="414"/>
    <cellStyle name="Input 26" xfId="415"/>
    <cellStyle name="Input 27" xfId="416"/>
    <cellStyle name="Input 28" xfId="417"/>
    <cellStyle name="Input 29" xfId="418"/>
    <cellStyle name="Input 3" xfId="419"/>
    <cellStyle name="Input 30" xfId="420"/>
    <cellStyle name="Input 31" xfId="421"/>
    <cellStyle name="Input 32" xfId="422"/>
    <cellStyle name="Input 33" xfId="423"/>
    <cellStyle name="Input 34" xfId="424"/>
    <cellStyle name="Input 35" xfId="425"/>
    <cellStyle name="Input 36" xfId="426"/>
    <cellStyle name="Input 37" xfId="427"/>
    <cellStyle name="Input 38" xfId="428"/>
    <cellStyle name="Input 39" xfId="429"/>
    <cellStyle name="Input 4" xfId="430"/>
    <cellStyle name="Input 40" xfId="431"/>
    <cellStyle name="Input 41" xfId="432"/>
    <cellStyle name="Input 42" xfId="433"/>
    <cellStyle name="Input 43" xfId="434"/>
    <cellStyle name="Input 5" xfId="435"/>
    <cellStyle name="Input 6" xfId="436"/>
    <cellStyle name="Input 7" xfId="437"/>
    <cellStyle name="Input 8" xfId="438"/>
    <cellStyle name="Input 9" xfId="439"/>
    <cellStyle name="Kiểm tra Ô" xfId="440"/>
    <cellStyle name="Ledger 17 x 11 in" xfId="441"/>
    <cellStyle name="Ledger 17 x 11 in 2 2" xfId="37"/>
    <cellStyle name="Ledger 17 x 11 in_TONG HOP KH2012" xfId="442"/>
    <cellStyle name="Linked Cell 2" xfId="443"/>
    <cellStyle name="Linked Cell 3" xfId="444"/>
    <cellStyle name="luc" xfId="445"/>
    <cellStyle name="luc2" xfId="446"/>
    <cellStyle name="Millares [0]_Well Timing" xfId="447"/>
    <cellStyle name="Millares_Well Timing" xfId="448"/>
    <cellStyle name="Model" xfId="449"/>
    <cellStyle name="moi" xfId="450"/>
    <cellStyle name="Moneda [0]_Well Timing" xfId="451"/>
    <cellStyle name="Moneda_Well Timing" xfId="452"/>
    <cellStyle name="Monétaire [0]_TARIFFS DB" xfId="453"/>
    <cellStyle name="Monétaire_TARIFFS DB" xfId="454"/>
    <cellStyle name="n" xfId="455"/>
    <cellStyle name="n1" xfId="456"/>
    <cellStyle name="Neutral 2" xfId="457"/>
    <cellStyle name="Neutral 3" xfId="458"/>
    <cellStyle name="New Times Roman" xfId="459"/>
    <cellStyle name="Nhấn1" xfId="460"/>
    <cellStyle name="Nhấn2" xfId="461"/>
    <cellStyle name="Nhấn3" xfId="462"/>
    <cellStyle name="Nhấn4" xfId="463"/>
    <cellStyle name="Nhấn5" xfId="464"/>
    <cellStyle name="Nhấn6" xfId="465"/>
    <cellStyle name="No" xfId="466"/>
    <cellStyle name="No 2" xfId="467"/>
    <cellStyle name="no dec" xfId="468"/>
    <cellStyle name="ÑONVÒ" xfId="469"/>
    <cellStyle name="Normal" xfId="0" builtinId="0"/>
    <cellStyle name="Normal - Style1" xfId="470"/>
    <cellStyle name="Normal - Style1 2" xfId="471"/>
    <cellStyle name="Normal 10" xfId="104"/>
    <cellStyle name="Normal 10 2" xfId="472"/>
    <cellStyle name="Normal 10 2 2" xfId="120"/>
    <cellStyle name="Normal 10 3" xfId="473"/>
    <cellStyle name="Normal 10 4" xfId="20"/>
    <cellStyle name="Normal 10 5" xfId="1414"/>
    <cellStyle name="Normal 10_danh muc cong trinh_kehoach_ huyen Phu Xuyen" xfId="21"/>
    <cellStyle name="Normal 100" xfId="41"/>
    <cellStyle name="Normal 100 2" xfId="474"/>
    <cellStyle name="Normal 101" xfId="42"/>
    <cellStyle name="Normal 101 2" xfId="475"/>
    <cellStyle name="Normal 101 3" xfId="476"/>
    <cellStyle name="Normal 102" xfId="43"/>
    <cellStyle name="Normal 102 2" xfId="477"/>
    <cellStyle name="Normal 103" xfId="44"/>
    <cellStyle name="Normal 103 2" xfId="478"/>
    <cellStyle name="Normal 104" xfId="45"/>
    <cellStyle name="Normal 105" xfId="46"/>
    <cellStyle name="Normal 105 2" xfId="144"/>
    <cellStyle name="Normal 106" xfId="47"/>
    <cellStyle name="Normal 106 2" xfId="479"/>
    <cellStyle name="Normal 107" xfId="48"/>
    <cellStyle name="Normal 107 2" xfId="480"/>
    <cellStyle name="Normal 107 3" xfId="481"/>
    <cellStyle name="Normal 108" xfId="49"/>
    <cellStyle name="Normal 108 2" xfId="482"/>
    <cellStyle name="Normal 109" xfId="50"/>
    <cellStyle name="Normal 11" xfId="22"/>
    <cellStyle name="Normal 11 2" xfId="52"/>
    <cellStyle name="Normal 11 2 2" xfId="111"/>
    <cellStyle name="Normal 11 3" xfId="51"/>
    <cellStyle name="Normal 11 4" xfId="483"/>
    <cellStyle name="Normal 11 5" xfId="484"/>
    <cellStyle name="Normal 11_danh muc cong trinh_kehoach_ huyen Phu Xuyen" xfId="485"/>
    <cellStyle name="Normal 110" xfId="53"/>
    <cellStyle name="Normal 110 2" xfId="486"/>
    <cellStyle name="Normal 111" xfId="23"/>
    <cellStyle name="Normal 111 2" xfId="487"/>
    <cellStyle name="Normal 112" xfId="54"/>
    <cellStyle name="Normal 112 2" xfId="488"/>
    <cellStyle name="Normal 113" xfId="55"/>
    <cellStyle name="Normal 113 2" xfId="489"/>
    <cellStyle name="Normal 114" xfId="56"/>
    <cellStyle name="Normal 114 2" xfId="490"/>
    <cellStyle name="Normal 115" xfId="57"/>
    <cellStyle name="Normal 116" xfId="58"/>
    <cellStyle name="Normal 116 2" xfId="491"/>
    <cellStyle name="Normal 117" xfId="59"/>
    <cellStyle name="Normal 117 2" xfId="492"/>
    <cellStyle name="Normal 118" xfId="493"/>
    <cellStyle name="Normal 119" xfId="494"/>
    <cellStyle name="Normal 12" xfId="24"/>
    <cellStyle name="Normal 12 2" xfId="60"/>
    <cellStyle name="Normal 12 2 2" xfId="495"/>
    <cellStyle name="Normal 12 2_B10Danh muc Soc Son DM2017(Th12Sotrinh)" xfId="496"/>
    <cellStyle name="Normal 12 3" xfId="497"/>
    <cellStyle name="Normal 12 4" xfId="498"/>
    <cellStyle name="Normal 12 5" xfId="499"/>
    <cellStyle name="Normal 12_B10Danh muc Soc Son DM2017(Th12Sotrinh)" xfId="500"/>
    <cellStyle name="Normal 120" xfId="501"/>
    <cellStyle name="Normal 121" xfId="61"/>
    <cellStyle name="Normal 122" xfId="502"/>
    <cellStyle name="Normal 123" xfId="503"/>
    <cellStyle name="Normal 124" xfId="504"/>
    <cellStyle name="Normal 125" xfId="505"/>
    <cellStyle name="Normal 126" xfId="506"/>
    <cellStyle name="Normal 127" xfId="507"/>
    <cellStyle name="Normal 128" xfId="508"/>
    <cellStyle name="Normal 129" xfId="509"/>
    <cellStyle name="Normal 13" xfId="510"/>
    <cellStyle name="Normal 13 2" xfId="511"/>
    <cellStyle name="Normal 13_B10Danh muc Soc Son DM2017(Th12Sotrinh)" xfId="512"/>
    <cellStyle name="Normal 130" xfId="513"/>
    <cellStyle name="Normal 131" xfId="514"/>
    <cellStyle name="Normal 131 2" xfId="515"/>
    <cellStyle name="Normal 132" xfId="516"/>
    <cellStyle name="Normal 133" xfId="517"/>
    <cellStyle name="Normal 133 2" xfId="518"/>
    <cellStyle name="Normal 134" xfId="519"/>
    <cellStyle name="Normal 134 2" xfId="520"/>
    <cellStyle name="Normal 135" xfId="521"/>
    <cellStyle name="Normal 136" xfId="522"/>
    <cellStyle name="Normal 136 2" xfId="523"/>
    <cellStyle name="Normal 137" xfId="524"/>
    <cellStyle name="Normal 138" xfId="525"/>
    <cellStyle name="Normal 139" xfId="526"/>
    <cellStyle name="Normal 14" xfId="6"/>
    <cellStyle name="Normal 14 2" xfId="527"/>
    <cellStyle name="Normal 14 3" xfId="528"/>
    <cellStyle name="Normal 14_B10Danh muc Soc Son DM2017(Th12Sotrinh)" xfId="529"/>
    <cellStyle name="Normal 140" xfId="530"/>
    <cellStyle name="Normal 141" xfId="531"/>
    <cellStyle name="Normal 142" xfId="532"/>
    <cellStyle name="Normal 143" xfId="533"/>
    <cellStyle name="Normal 144" xfId="534"/>
    <cellStyle name="Normal 145" xfId="535"/>
    <cellStyle name="Normal 146" xfId="536"/>
    <cellStyle name="Normal 147" xfId="537"/>
    <cellStyle name="Normal 148" xfId="538"/>
    <cellStyle name="Normal 149" xfId="539"/>
    <cellStyle name="Normal 15" xfId="115"/>
    <cellStyle name="Normal 15 10" xfId="540"/>
    <cellStyle name="Normal 15 11" xfId="1415"/>
    <cellStyle name="Normal 15 2" xfId="25"/>
    <cellStyle name="Normal 15 2 2" xfId="541"/>
    <cellStyle name="Normal 15 2 2 2" xfId="542"/>
    <cellStyle name="Normal 15 2 2 3" xfId="543"/>
    <cellStyle name="Normal 15 2 2 4" xfId="544"/>
    <cellStyle name="Normal 15 2 3" xfId="545"/>
    <cellStyle name="Normal 15 2 3 2" xfId="546"/>
    <cellStyle name="Normal 15 2 3 3" xfId="547"/>
    <cellStyle name="Normal 15 2 3 4" xfId="548"/>
    <cellStyle name="Normal 15 2 4" xfId="549"/>
    <cellStyle name="Normal 15 2 5" xfId="550"/>
    <cellStyle name="Normal 15 2 6" xfId="551"/>
    <cellStyle name="Normal 15 3" xfId="552"/>
    <cellStyle name="Normal 15 3 2" xfId="553"/>
    <cellStyle name="Normal 15 3 2 2" xfId="554"/>
    <cellStyle name="Normal 15 3 2 3" xfId="555"/>
    <cellStyle name="Normal 15 3 2 4" xfId="556"/>
    <cellStyle name="Normal 15 3 3" xfId="557"/>
    <cellStyle name="Normal 15 3 3 2" xfId="558"/>
    <cellStyle name="Normal 15 3 3 3" xfId="559"/>
    <cellStyle name="Normal 15 3 3 4" xfId="560"/>
    <cellStyle name="Normal 15 3 4" xfId="561"/>
    <cellStyle name="Normal 15 3 5" xfId="562"/>
    <cellStyle name="Normal 15 3 6" xfId="563"/>
    <cellStyle name="Normal 15 4" xfId="564"/>
    <cellStyle name="Normal 15 4 2" xfId="565"/>
    <cellStyle name="Normal 15 4 2 2" xfId="566"/>
    <cellStyle name="Normal 15 4 2 3" xfId="567"/>
    <cellStyle name="Normal 15 4 2 4" xfId="568"/>
    <cellStyle name="Normal 15 4 3" xfId="569"/>
    <cellStyle name="Normal 15 4 3 2" xfId="570"/>
    <cellStyle name="Normal 15 4 3 3" xfId="571"/>
    <cellStyle name="Normal 15 4 3 4" xfId="572"/>
    <cellStyle name="Normal 15 4 4" xfId="573"/>
    <cellStyle name="Normal 15 4 5" xfId="574"/>
    <cellStyle name="Normal 15 4 6" xfId="575"/>
    <cellStyle name="Normal 15 5" xfId="576"/>
    <cellStyle name="Normal 15 5 2" xfId="577"/>
    <cellStyle name="Normal 15 5 3" xfId="578"/>
    <cellStyle name="Normal 15 5 4" xfId="579"/>
    <cellStyle name="Normal 15 6" xfId="580"/>
    <cellStyle name="Normal 15 6 2" xfId="581"/>
    <cellStyle name="Normal 15 6 3" xfId="582"/>
    <cellStyle name="Normal 15 6 4" xfId="583"/>
    <cellStyle name="Normal 15 7" xfId="584"/>
    <cellStyle name="Normal 15 8" xfId="585"/>
    <cellStyle name="Normal 15 9" xfId="586"/>
    <cellStyle name="Normal 15_B10Danh muc Soc Son DM2017(Th12Sotrinh)" xfId="587"/>
    <cellStyle name="Normal 150" xfId="588"/>
    <cellStyle name="Normal 151" xfId="589"/>
    <cellStyle name="Normal 152" xfId="590"/>
    <cellStyle name="Normal 153" xfId="591"/>
    <cellStyle name="Normal 154" xfId="592"/>
    <cellStyle name="Normal 155" xfId="593"/>
    <cellStyle name="Normal 156" xfId="594"/>
    <cellStyle name="Normal 157" xfId="595"/>
    <cellStyle name="Normal 158" xfId="596"/>
    <cellStyle name="Normal 159" xfId="597"/>
    <cellStyle name="Normal 16" xfId="116"/>
    <cellStyle name="Normal 16 2" xfId="598"/>
    <cellStyle name="Normal 16 2 2" xfId="599"/>
    <cellStyle name="Normal 16 2 2 2" xfId="600"/>
    <cellStyle name="Normal 16 2 2 3" xfId="601"/>
    <cellStyle name="Normal 16 2 2 4" xfId="602"/>
    <cellStyle name="Normal 16 2 3" xfId="603"/>
    <cellStyle name="Normal 16 2 3 2" xfId="604"/>
    <cellStyle name="Normal 16 2 3 3" xfId="605"/>
    <cellStyle name="Normal 16 2 3 4" xfId="606"/>
    <cellStyle name="Normal 16 2 4" xfId="607"/>
    <cellStyle name="Normal 16 2 5" xfId="608"/>
    <cellStyle name="Normal 16 2 6" xfId="609"/>
    <cellStyle name="Normal 16 3" xfId="610"/>
    <cellStyle name="Normal 16 3 2" xfId="611"/>
    <cellStyle name="Normal 16 3 2 2" xfId="612"/>
    <cellStyle name="Normal 16 3 2 3" xfId="613"/>
    <cellStyle name="Normal 16 3 2 4" xfId="614"/>
    <cellStyle name="Normal 16 3 3" xfId="615"/>
    <cellStyle name="Normal 16 3 3 2" xfId="616"/>
    <cellStyle name="Normal 16 3 3 3" xfId="617"/>
    <cellStyle name="Normal 16 3 3 4" xfId="618"/>
    <cellStyle name="Normal 16 3 4" xfId="619"/>
    <cellStyle name="Normal 16 3 5" xfId="620"/>
    <cellStyle name="Normal 16 3 6" xfId="621"/>
    <cellStyle name="Normal 16 4" xfId="622"/>
    <cellStyle name="Normal 16 4 2" xfId="623"/>
    <cellStyle name="Normal 16 4 2 2" xfId="624"/>
    <cellStyle name="Normal 16 4 2 3" xfId="625"/>
    <cellStyle name="Normal 16 4 2 4" xfId="626"/>
    <cellStyle name="Normal 16 4 3" xfId="627"/>
    <cellStyle name="Normal 16 4 3 2" xfId="628"/>
    <cellStyle name="Normal 16 4 3 3" xfId="629"/>
    <cellStyle name="Normal 16 4 3 4" xfId="630"/>
    <cellStyle name="Normal 16 4 4" xfId="631"/>
    <cellStyle name="Normal 16 4 5" xfId="632"/>
    <cellStyle name="Normal 16 4 6" xfId="633"/>
    <cellStyle name="Normal 16 5" xfId="634"/>
    <cellStyle name="Normal 16 5 2" xfId="635"/>
    <cellStyle name="Normal 16 5 3" xfId="636"/>
    <cellStyle name="Normal 16 5 4" xfId="637"/>
    <cellStyle name="Normal 16 6" xfId="638"/>
    <cellStyle name="Normal 16 6 2" xfId="639"/>
    <cellStyle name="Normal 16 6 3" xfId="640"/>
    <cellStyle name="Normal 16 6 4" xfId="641"/>
    <cellStyle name="Normal 16 7" xfId="642"/>
    <cellStyle name="Normal 16 8" xfId="643"/>
    <cellStyle name="Normal 16 9" xfId="644"/>
    <cellStyle name="Normal 160" xfId="645"/>
    <cellStyle name="Normal 161" xfId="646"/>
    <cellStyle name="Normal 162" xfId="647"/>
    <cellStyle name="Normal 163" xfId="648"/>
    <cellStyle name="Normal 164" xfId="649"/>
    <cellStyle name="Normal 165" xfId="650"/>
    <cellStyle name="Normal 166" xfId="651"/>
    <cellStyle name="Normal 167" xfId="652"/>
    <cellStyle name="Normal 168" xfId="653"/>
    <cellStyle name="Normal 169" xfId="654"/>
    <cellStyle name="Normal 17" xfId="62"/>
    <cellStyle name="Normal 17 2" xfId="655"/>
    <cellStyle name="Normal 17 3" xfId="656"/>
    <cellStyle name="Normal 170" xfId="657"/>
    <cellStyle name="Normal 171" xfId="658"/>
    <cellStyle name="Normal 172" xfId="659"/>
    <cellStyle name="Normal 173" xfId="660"/>
    <cellStyle name="Normal 174" xfId="661"/>
    <cellStyle name="Normal 175" xfId="662"/>
    <cellStyle name="Normal 176" xfId="663"/>
    <cellStyle name="Normal 177" xfId="664"/>
    <cellStyle name="Normal 178" xfId="665"/>
    <cellStyle name="Normal 179" xfId="666"/>
    <cellStyle name="Normal 18" xfId="667"/>
    <cellStyle name="Normal 18 2" xfId="668"/>
    <cellStyle name="Normal 18 3" xfId="669"/>
    <cellStyle name="Normal 180" xfId="670"/>
    <cellStyle name="Normal 181" xfId="671"/>
    <cellStyle name="Normal 182" xfId="672"/>
    <cellStyle name="Normal 183" xfId="673"/>
    <cellStyle name="Normal 184" xfId="674"/>
    <cellStyle name="Normal 185" xfId="675"/>
    <cellStyle name="Normal 186" xfId="676"/>
    <cellStyle name="Normal 187" xfId="677"/>
    <cellStyle name="Normal 188" xfId="678"/>
    <cellStyle name="Normal 189" xfId="679"/>
    <cellStyle name="Normal 19" xfId="680"/>
    <cellStyle name="Normal 19 2" xfId="681"/>
    <cellStyle name="Normal 19 3" xfId="682"/>
    <cellStyle name="Normal 190" xfId="683"/>
    <cellStyle name="Normal 191" xfId="684"/>
    <cellStyle name="Normal 192" xfId="685"/>
    <cellStyle name="Normal 193" xfId="686"/>
    <cellStyle name="Normal 194" xfId="687"/>
    <cellStyle name="Normal 195" xfId="688"/>
    <cellStyle name="Normal 196" xfId="689"/>
    <cellStyle name="Normal 197" xfId="690"/>
    <cellStyle name="Normal 198" xfId="691"/>
    <cellStyle name="Normal 199" xfId="692"/>
    <cellStyle name="Normal 2" xfId="8"/>
    <cellStyle name="Normal 2 10" xfId="693"/>
    <cellStyle name="Normal 2 100" xfId="1408"/>
    <cellStyle name="Normal 2 11" xfId="694"/>
    <cellStyle name="Normal 2 12" xfId="695"/>
    <cellStyle name="Normal 2 13" xfId="696"/>
    <cellStyle name="Normal 2 14" xfId="697"/>
    <cellStyle name="Normal 2 15" xfId="698"/>
    <cellStyle name="Normal 2 16" xfId="699"/>
    <cellStyle name="Normal 2 17" xfId="700"/>
    <cellStyle name="Normal 2 18" xfId="701"/>
    <cellStyle name="Normal 2 19" xfId="702"/>
    <cellStyle name="Normal 2 2" xfId="7"/>
    <cellStyle name="Normal 2 2 2" xfId="26"/>
    <cellStyle name="Normal 2 2 29" xfId="1387"/>
    <cellStyle name="Normal 2 2 3" xfId="703"/>
    <cellStyle name="Normal 2 2 30" xfId="1395"/>
    <cellStyle name="Normal 2 2 4" xfId="704"/>
    <cellStyle name="Normal 2 2 5" xfId="1393"/>
    <cellStyle name="Normal 2 20" xfId="705"/>
    <cellStyle name="Normal 2 21" xfId="706"/>
    <cellStyle name="Normal 2 22" xfId="707"/>
    <cellStyle name="Normal 2 23" xfId="708"/>
    <cellStyle name="Normal 2 24" xfId="709"/>
    <cellStyle name="Normal 2 25" xfId="710"/>
    <cellStyle name="Normal 2 26" xfId="711"/>
    <cellStyle name="Normal 2 27" xfId="712"/>
    <cellStyle name="Normal 2 28" xfId="713"/>
    <cellStyle name="Normal 2 29" xfId="714"/>
    <cellStyle name="Normal 2 3" xfId="27"/>
    <cellStyle name="Normal 2 3 5" xfId="1394"/>
    <cellStyle name="Normal 2 30" xfId="715"/>
    <cellStyle name="Normal 2 31" xfId="716"/>
    <cellStyle name="Normal 2 32" xfId="717"/>
    <cellStyle name="Normal 2 33" xfId="718"/>
    <cellStyle name="Normal 2 34" xfId="719"/>
    <cellStyle name="Normal 2 35" xfId="720"/>
    <cellStyle name="Normal 2 36" xfId="721"/>
    <cellStyle name="Normal 2 37" xfId="722"/>
    <cellStyle name="Normal 2 38" xfId="723"/>
    <cellStyle name="Normal 2 39" xfId="724"/>
    <cellStyle name="Normal 2 4" xfId="725"/>
    <cellStyle name="Normal 2 4 2" xfId="1386"/>
    <cellStyle name="Normal 2 40" xfId="726"/>
    <cellStyle name="Normal 2 41" xfId="727"/>
    <cellStyle name="Normal 2 42" xfId="728"/>
    <cellStyle name="Normal 2 43" xfId="729"/>
    <cellStyle name="Normal 2 44" xfId="730"/>
    <cellStyle name="Normal 2 45" xfId="731"/>
    <cellStyle name="Normal 2 46" xfId="732"/>
    <cellStyle name="Normal 2 47" xfId="733"/>
    <cellStyle name="Normal 2 48" xfId="734"/>
    <cellStyle name="Normal 2 49" xfId="735"/>
    <cellStyle name="Normal 2 5" xfId="736"/>
    <cellStyle name="Normal 2 50" xfId="737"/>
    <cellStyle name="Normal 2 51" xfId="738"/>
    <cellStyle name="Normal 2 52" xfId="739"/>
    <cellStyle name="Normal 2 53" xfId="740"/>
    <cellStyle name="Normal 2 54" xfId="741"/>
    <cellStyle name="Normal 2 55" xfId="742"/>
    <cellStyle name="Normal 2 56" xfId="743"/>
    <cellStyle name="Normal 2 57" xfId="744"/>
    <cellStyle name="Normal 2 58" xfId="745"/>
    <cellStyle name="Normal 2 59" xfId="746"/>
    <cellStyle name="Normal 2 6" xfId="13"/>
    <cellStyle name="Normal 2 6 2" xfId="747"/>
    <cellStyle name="Normal 2 60" xfId="748"/>
    <cellStyle name="Normal 2 61" xfId="749"/>
    <cellStyle name="Normal 2 62" xfId="750"/>
    <cellStyle name="Normal 2 63" xfId="751"/>
    <cellStyle name="Normal 2 64" xfId="752"/>
    <cellStyle name="Normal 2 65" xfId="753"/>
    <cellStyle name="Normal 2 66" xfId="754"/>
    <cellStyle name="Normal 2 67" xfId="755"/>
    <cellStyle name="Normal 2 68" xfId="756"/>
    <cellStyle name="Normal 2 69" xfId="757"/>
    <cellStyle name="Normal 2 7" xfId="758"/>
    <cellStyle name="Normal 2 70" xfId="759"/>
    <cellStyle name="Normal 2 71" xfId="760"/>
    <cellStyle name="Normal 2 72" xfId="105"/>
    <cellStyle name="Normal 2 8" xfId="761"/>
    <cellStyle name="Normal 2 9" xfId="762"/>
    <cellStyle name="Normal 2_Danh mục DA rà soát.24.7.15Gốc" xfId="763"/>
    <cellStyle name="Normal 20" xfId="764"/>
    <cellStyle name="Normal 20 2" xfId="765"/>
    <cellStyle name="Normal 20 3" xfId="766"/>
    <cellStyle name="Normal 200" xfId="767"/>
    <cellStyle name="Normal 201" xfId="768"/>
    <cellStyle name="Normal 202" xfId="769"/>
    <cellStyle name="Normal 203" xfId="770"/>
    <cellStyle name="Normal 204" xfId="771"/>
    <cellStyle name="Normal 205" xfId="772"/>
    <cellStyle name="Normal 206" xfId="773"/>
    <cellStyle name="Normal 207" xfId="774"/>
    <cellStyle name="Normal 208" xfId="775"/>
    <cellStyle name="Normal 209" xfId="776"/>
    <cellStyle name="Normal 21" xfId="777"/>
    <cellStyle name="Normal 21 2" xfId="778"/>
    <cellStyle name="Normal 21 3" xfId="779"/>
    <cellStyle name="Normal 210" xfId="780"/>
    <cellStyle name="Normal 211" xfId="781"/>
    <cellStyle name="Normal 212" xfId="782"/>
    <cellStyle name="Normal 213" xfId="783"/>
    <cellStyle name="Normal 214" xfId="784"/>
    <cellStyle name="Normal 215" xfId="785"/>
    <cellStyle name="Normal 216" xfId="786"/>
    <cellStyle name="Normal 217" xfId="787"/>
    <cellStyle name="Normal 218" xfId="788"/>
    <cellStyle name="Normal 219" xfId="789"/>
    <cellStyle name="Normal 22" xfId="790"/>
    <cellStyle name="Normal 22 2" xfId="791"/>
    <cellStyle name="Normal 22 3" xfId="792"/>
    <cellStyle name="Normal 220" xfId="793"/>
    <cellStyle name="Normal 221" xfId="794"/>
    <cellStyle name="Normal 222" xfId="103"/>
    <cellStyle name="Normal 223" xfId="795"/>
    <cellStyle name="Normal 224" xfId="796"/>
    <cellStyle name="Normal 225" xfId="797"/>
    <cellStyle name="Normal 226" xfId="798"/>
    <cellStyle name="Normal 226_Danh muc nam 2016 (final)" xfId="99"/>
    <cellStyle name="Normal 227" xfId="799"/>
    <cellStyle name="Normal 228" xfId="10"/>
    <cellStyle name="Normal 229" xfId="800"/>
    <cellStyle name="Normal 23" xfId="801"/>
    <cellStyle name="Normal 23 2" xfId="802"/>
    <cellStyle name="Normal 23 3" xfId="803"/>
    <cellStyle name="Normal 230" xfId="804"/>
    <cellStyle name="Normal 231" xfId="1389"/>
    <cellStyle name="Normal 232" xfId="126"/>
    <cellStyle name="Normal 233" xfId="1391"/>
    <cellStyle name="Normal 235" xfId="1403"/>
    <cellStyle name="Normal 237" xfId="1392"/>
    <cellStyle name="Normal 238" xfId="1404"/>
    <cellStyle name="Normal 24" xfId="63"/>
    <cellStyle name="Normal 24 2" xfId="805"/>
    <cellStyle name="Normal 24 3" xfId="806"/>
    <cellStyle name="Normal 247" xfId="1398"/>
    <cellStyle name="Normal 249" xfId="1396"/>
    <cellStyle name="Normal 25" xfId="807"/>
    <cellStyle name="Normal 25 2" xfId="808"/>
    <cellStyle name="Normal 25 3" xfId="809"/>
    <cellStyle name="Normal 251" xfId="1397"/>
    <cellStyle name="Normal 26" xfId="810"/>
    <cellStyle name="Normal 26 2" xfId="811"/>
    <cellStyle name="Normal 26 3" xfId="812"/>
    <cellStyle name="Normal 27" xfId="813"/>
    <cellStyle name="Normal 27 2" xfId="814"/>
    <cellStyle name="Normal 27 3" xfId="815"/>
    <cellStyle name="Normal 28" xfId="816"/>
    <cellStyle name="Normal 28 2" xfId="817"/>
    <cellStyle name="Normal 28 3" xfId="818"/>
    <cellStyle name="Normal 29" xfId="819"/>
    <cellStyle name="Normal 29 2" xfId="820"/>
    <cellStyle name="Normal 29 3" xfId="821"/>
    <cellStyle name="Normal 3" xfId="28"/>
    <cellStyle name="Normal 3 10" xfId="822"/>
    <cellStyle name="Normal 3 100" xfId="823"/>
    <cellStyle name="Normal 3 101" xfId="824"/>
    <cellStyle name="Normal 3 102" xfId="825"/>
    <cellStyle name="Normal 3 103" xfId="826"/>
    <cellStyle name="Normal 3 104" xfId="827"/>
    <cellStyle name="Normal 3 105" xfId="828"/>
    <cellStyle name="Normal 3 106" xfId="829"/>
    <cellStyle name="Normal 3 107" xfId="830"/>
    <cellStyle name="Normal 3 108" xfId="831"/>
    <cellStyle name="Normal 3 109" xfId="832"/>
    <cellStyle name="Normal 3 11" xfId="833"/>
    <cellStyle name="Normal 3 110" xfId="834"/>
    <cellStyle name="Normal 3 111" xfId="835"/>
    <cellStyle name="Normal 3 112" xfId="836"/>
    <cellStyle name="Normal 3 113" xfId="837"/>
    <cellStyle name="Normal 3 114" xfId="838"/>
    <cellStyle name="Normal 3 115" xfId="839"/>
    <cellStyle name="Normal 3 116" xfId="840"/>
    <cellStyle name="Normal 3 117" xfId="841"/>
    <cellStyle name="Normal 3 118" xfId="842"/>
    <cellStyle name="Normal 3 119" xfId="843"/>
    <cellStyle name="Normal 3 12" xfId="844"/>
    <cellStyle name="Normal 3 120" xfId="845"/>
    <cellStyle name="Normal 3 121" xfId="846"/>
    <cellStyle name="Normal 3 122" xfId="847"/>
    <cellStyle name="Normal 3 123" xfId="848"/>
    <cellStyle name="Normal 3 124" xfId="849"/>
    <cellStyle name="Normal 3 125" xfId="850"/>
    <cellStyle name="Normal 3 126" xfId="851"/>
    <cellStyle name="Normal 3 127" xfId="852"/>
    <cellStyle name="Normal 3 128" xfId="853"/>
    <cellStyle name="Normal 3 129" xfId="854"/>
    <cellStyle name="Normal 3 13" xfId="855"/>
    <cellStyle name="Normal 3 130" xfId="856"/>
    <cellStyle name="Normal 3 131" xfId="857"/>
    <cellStyle name="Normal 3 132" xfId="858"/>
    <cellStyle name="Normal 3 133" xfId="859"/>
    <cellStyle name="Normal 3 134" xfId="860"/>
    <cellStyle name="Normal 3 135" xfId="861"/>
    <cellStyle name="Normal 3 136" xfId="862"/>
    <cellStyle name="Normal 3 137" xfId="863"/>
    <cellStyle name="Normal 3 138" xfId="864"/>
    <cellStyle name="Normal 3 139" xfId="865"/>
    <cellStyle name="Normal 3 14" xfId="866"/>
    <cellStyle name="Normal 3 140" xfId="867"/>
    <cellStyle name="Normal 3 141" xfId="868"/>
    <cellStyle name="Normal 3 142" xfId="869"/>
    <cellStyle name="Normal 3 143" xfId="870"/>
    <cellStyle name="Normal 3 144" xfId="871"/>
    <cellStyle name="Normal 3 145" xfId="872"/>
    <cellStyle name="Normal 3 146" xfId="873"/>
    <cellStyle name="Normal 3 147" xfId="874"/>
    <cellStyle name="Normal 3 148" xfId="875"/>
    <cellStyle name="Normal 3 149" xfId="876"/>
    <cellStyle name="Normal 3 15" xfId="877"/>
    <cellStyle name="Normal 3 150" xfId="878"/>
    <cellStyle name="Normal 3 151" xfId="879"/>
    <cellStyle name="Normal 3 152" xfId="880"/>
    <cellStyle name="Normal 3 153" xfId="881"/>
    <cellStyle name="Normal 3 154" xfId="882"/>
    <cellStyle name="Normal 3 155" xfId="883"/>
    <cellStyle name="Normal 3 156" xfId="884"/>
    <cellStyle name="Normal 3 157" xfId="885"/>
    <cellStyle name="Normal 3 158" xfId="886"/>
    <cellStyle name="Normal 3 159" xfId="887"/>
    <cellStyle name="Normal 3 16" xfId="888"/>
    <cellStyle name="Normal 3 160" xfId="889"/>
    <cellStyle name="Normal 3 161" xfId="890"/>
    <cellStyle name="Normal 3 162" xfId="891"/>
    <cellStyle name="Normal 3 163" xfId="892"/>
    <cellStyle name="Normal 3 164" xfId="893"/>
    <cellStyle name="Normal 3 165" xfId="894"/>
    <cellStyle name="Normal 3 166" xfId="895"/>
    <cellStyle name="Normal 3 167" xfId="896"/>
    <cellStyle name="Normal 3 168" xfId="897"/>
    <cellStyle name="Normal 3 169" xfId="898"/>
    <cellStyle name="Normal 3 17" xfId="899"/>
    <cellStyle name="Normal 3 170" xfId="900"/>
    <cellStyle name="Normal 3 171" xfId="901"/>
    <cellStyle name="Normal 3 172" xfId="902"/>
    <cellStyle name="Normal 3 173" xfId="903"/>
    <cellStyle name="Normal 3 174" xfId="904"/>
    <cellStyle name="Normal 3 175" xfId="905"/>
    <cellStyle name="Normal 3 176" xfId="906"/>
    <cellStyle name="Normal 3 177" xfId="907"/>
    <cellStyle name="Normal 3 178" xfId="908"/>
    <cellStyle name="Normal 3 179" xfId="909"/>
    <cellStyle name="Normal 3 18" xfId="910"/>
    <cellStyle name="Normal 3 180" xfId="911"/>
    <cellStyle name="Normal 3 181" xfId="912"/>
    <cellStyle name="Normal 3 182" xfId="913"/>
    <cellStyle name="Normal 3 183" xfId="914"/>
    <cellStyle name="Normal 3 184" xfId="915"/>
    <cellStyle name="Normal 3 185" xfId="916"/>
    <cellStyle name="Normal 3 186" xfId="917"/>
    <cellStyle name="Normal 3 187" xfId="918"/>
    <cellStyle name="Normal 3 188" xfId="919"/>
    <cellStyle name="Normal 3 189" xfId="920"/>
    <cellStyle name="Normal 3 19" xfId="921"/>
    <cellStyle name="Normal 3 190" xfId="922"/>
    <cellStyle name="Normal 3 191" xfId="923"/>
    <cellStyle name="Normal 3 192" xfId="924"/>
    <cellStyle name="Normal 3 193" xfId="925"/>
    <cellStyle name="Normal 3 194" xfId="926"/>
    <cellStyle name="Normal 3 195" xfId="927"/>
    <cellStyle name="Normal 3 196" xfId="928"/>
    <cellStyle name="Normal 3 197" xfId="929"/>
    <cellStyle name="Normal 3 198" xfId="930"/>
    <cellStyle name="Normal 3 199" xfId="931"/>
    <cellStyle name="Normal 3 2" xfId="29"/>
    <cellStyle name="Normal 3 2 2" xfId="11"/>
    <cellStyle name="Normal 3 2 2 2" xfId="932"/>
    <cellStyle name="Normal 3 2 3" xfId="64"/>
    <cellStyle name="Normal 3 20" xfId="933"/>
    <cellStyle name="Normal 3 200" xfId="934"/>
    <cellStyle name="Normal 3 201" xfId="935"/>
    <cellStyle name="Normal 3 202" xfId="936"/>
    <cellStyle name="Normal 3 203" xfId="937"/>
    <cellStyle name="Normal 3 204" xfId="938"/>
    <cellStyle name="Normal 3 205" xfId="939"/>
    <cellStyle name="Normal 3 206" xfId="940"/>
    <cellStyle name="Normal 3 207" xfId="941"/>
    <cellStyle name="Normal 3 208" xfId="942"/>
    <cellStyle name="Normal 3 21" xfId="943"/>
    <cellStyle name="Normal 3 22" xfId="944"/>
    <cellStyle name="Normal 3 23" xfId="945"/>
    <cellStyle name="Normal 3 24" xfId="946"/>
    <cellStyle name="Normal 3 25" xfId="947"/>
    <cellStyle name="Normal 3 26" xfId="948"/>
    <cellStyle name="Normal 3 27" xfId="949"/>
    <cellStyle name="Normal 3 28" xfId="950"/>
    <cellStyle name="Normal 3 29" xfId="951"/>
    <cellStyle name="Normal 3 3" xfId="952"/>
    <cellStyle name="Normal 3 3 2" xfId="953"/>
    <cellStyle name="Normal 3 3 2 2" xfId="30"/>
    <cellStyle name="Normal 3 3 2_Biểu gửi kèm công văn KH 2017. gửi Phường" xfId="109"/>
    <cellStyle name="Normal 3 30" xfId="954"/>
    <cellStyle name="Normal 3 31" xfId="955"/>
    <cellStyle name="Normal 3 32" xfId="956"/>
    <cellStyle name="Normal 3 33" xfId="957"/>
    <cellStyle name="Normal 3 34" xfId="958"/>
    <cellStyle name="Normal 3 35" xfId="959"/>
    <cellStyle name="Normal 3 36" xfId="960"/>
    <cellStyle name="Normal 3 37" xfId="961"/>
    <cellStyle name="Normal 3 38" xfId="962"/>
    <cellStyle name="Normal 3 39" xfId="963"/>
    <cellStyle name="Normal 3 4" xfId="964"/>
    <cellStyle name="Normal 3 40" xfId="965"/>
    <cellStyle name="Normal 3 41" xfId="966"/>
    <cellStyle name="Normal 3 42" xfId="967"/>
    <cellStyle name="Normal 3 43" xfId="968"/>
    <cellStyle name="Normal 3 44" xfId="969"/>
    <cellStyle name="Normal 3 45" xfId="970"/>
    <cellStyle name="Normal 3 46" xfId="971"/>
    <cellStyle name="Normal 3 47" xfId="972"/>
    <cellStyle name="Normal 3 48" xfId="973"/>
    <cellStyle name="Normal 3 49" xfId="974"/>
    <cellStyle name="Normal 3 5" xfId="975"/>
    <cellStyle name="Normal 3 50" xfId="976"/>
    <cellStyle name="Normal 3 51" xfId="977"/>
    <cellStyle name="Normal 3 52" xfId="978"/>
    <cellStyle name="Normal 3 53" xfId="979"/>
    <cellStyle name="Normal 3 54" xfId="980"/>
    <cellStyle name="Normal 3 55" xfId="981"/>
    <cellStyle name="Normal 3 56" xfId="982"/>
    <cellStyle name="Normal 3 57" xfId="983"/>
    <cellStyle name="Normal 3 58" xfId="984"/>
    <cellStyle name="Normal 3 59" xfId="985"/>
    <cellStyle name="Normal 3 6" xfId="986"/>
    <cellStyle name="Normal 3 60" xfId="987"/>
    <cellStyle name="Normal 3 61" xfId="988"/>
    <cellStyle name="Normal 3 62" xfId="989"/>
    <cellStyle name="Normal 3 63" xfId="990"/>
    <cellStyle name="Normal 3 64" xfId="991"/>
    <cellStyle name="Normal 3 65" xfId="992"/>
    <cellStyle name="Normal 3 66" xfId="993"/>
    <cellStyle name="Normal 3 67" xfId="994"/>
    <cellStyle name="Normal 3 68" xfId="995"/>
    <cellStyle name="Normal 3 69" xfId="996"/>
    <cellStyle name="Normal 3 7" xfId="997"/>
    <cellStyle name="Normal 3 70" xfId="998"/>
    <cellStyle name="Normal 3 71" xfId="999"/>
    <cellStyle name="Normal 3 72" xfId="1000"/>
    <cellStyle name="Normal 3 73" xfId="1001"/>
    <cellStyle name="Normal 3 74" xfId="1002"/>
    <cellStyle name="Normal 3 75" xfId="1003"/>
    <cellStyle name="Normal 3 76" xfId="1004"/>
    <cellStyle name="Normal 3 77" xfId="1005"/>
    <cellStyle name="Normal 3 78" xfId="1006"/>
    <cellStyle name="Normal 3 79" xfId="1007"/>
    <cellStyle name="Normal 3 8" xfId="1008"/>
    <cellStyle name="Normal 3 80" xfId="1009"/>
    <cellStyle name="Normal 3 81" xfId="1010"/>
    <cellStyle name="Normal 3 82" xfId="1011"/>
    <cellStyle name="Normal 3 83" xfId="1012"/>
    <cellStyle name="Normal 3 84" xfId="1013"/>
    <cellStyle name="Normal 3 85" xfId="1014"/>
    <cellStyle name="Normal 3 86" xfId="1015"/>
    <cellStyle name="Normal 3 87" xfId="1016"/>
    <cellStyle name="Normal 3 88" xfId="1017"/>
    <cellStyle name="Normal 3 89" xfId="1018"/>
    <cellStyle name="Normal 3 9" xfId="1019"/>
    <cellStyle name="Normal 3 90" xfId="1020"/>
    <cellStyle name="Normal 3 91" xfId="1021"/>
    <cellStyle name="Normal 3 92" xfId="1022"/>
    <cellStyle name="Normal 3 93" xfId="1023"/>
    <cellStyle name="Normal 3 94" xfId="1024"/>
    <cellStyle name="Normal 3 95" xfId="1025"/>
    <cellStyle name="Normal 3 96" xfId="1026"/>
    <cellStyle name="Normal 3 97" xfId="1027"/>
    <cellStyle name="Normal 3 98" xfId="1028"/>
    <cellStyle name="Normal 3 99" xfId="1029"/>
    <cellStyle name="Normal 3_Bieu ke hoach 2017-ok" xfId="34"/>
    <cellStyle name="Normal 30" xfId="65"/>
    <cellStyle name="Normal 30 2" xfId="1030"/>
    <cellStyle name="Normal 30 3" xfId="1031"/>
    <cellStyle name="Normal 30 4" xfId="1032"/>
    <cellStyle name="Normal 31" xfId="1033"/>
    <cellStyle name="Normal 31 2" xfId="1034"/>
    <cellStyle name="Normal 31 3" xfId="1035"/>
    <cellStyle name="Normal 32" xfId="102"/>
    <cellStyle name="Normal 32 2" xfId="1036"/>
    <cellStyle name="Normal 32 3" xfId="1037"/>
    <cellStyle name="Normal 32 4" xfId="1038"/>
    <cellStyle name="Normal 33" xfId="66"/>
    <cellStyle name="Normal 33 2" xfId="1039"/>
    <cellStyle name="Normal 33 3" xfId="1040"/>
    <cellStyle name="Normal 34" xfId="1041"/>
    <cellStyle name="Normal 34 2" xfId="1042"/>
    <cellStyle name="Normal 34 3" xfId="1043"/>
    <cellStyle name="Normal 35" xfId="67"/>
    <cellStyle name="Normal 35 2" xfId="1044"/>
    <cellStyle name="Normal 35 3" xfId="1045"/>
    <cellStyle name="Normal 35 4" xfId="1046"/>
    <cellStyle name="Normal 36" xfId="1047"/>
    <cellStyle name="Normal 36 2" xfId="1048"/>
    <cellStyle name="Normal 36 3" xfId="1049"/>
    <cellStyle name="Normal 37" xfId="68"/>
    <cellStyle name="Normal 37 2" xfId="1050"/>
    <cellStyle name="Normal 37 3" xfId="1051"/>
    <cellStyle name="Normal 37 4" xfId="1052"/>
    <cellStyle name="Normal 38" xfId="1053"/>
    <cellStyle name="Normal 38 2" xfId="1054"/>
    <cellStyle name="Normal 38 3" xfId="1055"/>
    <cellStyle name="Normal 39" xfId="1056"/>
    <cellStyle name="Normal 39 2" xfId="1057"/>
    <cellStyle name="Normal 39 3" xfId="1058"/>
    <cellStyle name="Normal 4" xfId="5"/>
    <cellStyle name="Normal 4 2" xfId="131"/>
    <cellStyle name="Normal 4 2 2" xfId="1059"/>
    <cellStyle name="Normal 4 2 3" xfId="1060"/>
    <cellStyle name="Normal 4 3" xfId="1061"/>
    <cellStyle name="Normal 4 4" xfId="1062"/>
    <cellStyle name="Normal 4 5" xfId="1063"/>
    <cellStyle name="Normal 4 6" xfId="1064"/>
    <cellStyle name="Normal 4 7" xfId="1065"/>
    <cellStyle name="Normal 4_Bieu 3 LUA  NGAY 27.10.2014" xfId="1066"/>
    <cellStyle name="Normal 40" xfId="69"/>
    <cellStyle name="Normal 40 2" xfId="1067"/>
    <cellStyle name="Normal 40 3" xfId="1068"/>
    <cellStyle name="Normal 40 4" xfId="1069"/>
    <cellStyle name="Normal 41" xfId="1070"/>
    <cellStyle name="Normal 41 2" xfId="1071"/>
    <cellStyle name="Normal 41 3" xfId="1072"/>
    <cellStyle name="Normal 42" xfId="70"/>
    <cellStyle name="Normal 43" xfId="1073"/>
    <cellStyle name="Normal 44" xfId="71"/>
    <cellStyle name="Normal 45" xfId="1074"/>
    <cellStyle name="Normal 46" xfId="1075"/>
    <cellStyle name="Normal 47" xfId="1076"/>
    <cellStyle name="Normal 470" xfId="1406"/>
    <cellStyle name="Normal 475" xfId="1407"/>
    <cellStyle name="Normal 476" xfId="1409"/>
    <cellStyle name="Normal 48" xfId="1077"/>
    <cellStyle name="Normal 483" xfId="1410"/>
    <cellStyle name="Normal 484" xfId="1411"/>
    <cellStyle name="Normal 487" xfId="1412"/>
    <cellStyle name="Normal 49" xfId="1078"/>
    <cellStyle name="Normal 5" xfId="31"/>
    <cellStyle name="Normal 5 10" xfId="1079"/>
    <cellStyle name="Normal 5 100" xfId="1080"/>
    <cellStyle name="Normal 5 101" xfId="1081"/>
    <cellStyle name="Normal 5 102" xfId="1082"/>
    <cellStyle name="Normal 5 103" xfId="1083"/>
    <cellStyle name="Normal 5 104" xfId="1084"/>
    <cellStyle name="Normal 5 105" xfId="1085"/>
    <cellStyle name="Normal 5 106" xfId="1086"/>
    <cellStyle name="Normal 5 107" xfId="1087"/>
    <cellStyle name="Normal 5 108" xfId="1088"/>
    <cellStyle name="Normal 5 109" xfId="1089"/>
    <cellStyle name="Normal 5 11" xfId="1090"/>
    <cellStyle name="Normal 5 110" xfId="1091"/>
    <cellStyle name="Normal 5 111" xfId="1092"/>
    <cellStyle name="Normal 5 112" xfId="1093"/>
    <cellStyle name="Normal 5 113" xfId="1094"/>
    <cellStyle name="Normal 5 114" xfId="1095"/>
    <cellStyle name="Normal 5 115" xfId="1096"/>
    <cellStyle name="Normal 5 116" xfId="1097"/>
    <cellStyle name="Normal 5 12" xfId="1098"/>
    <cellStyle name="Normal 5 13" xfId="1099"/>
    <cellStyle name="Normal 5 14" xfId="1100"/>
    <cellStyle name="Normal 5 15" xfId="1101"/>
    <cellStyle name="Normal 5 16" xfId="1102"/>
    <cellStyle name="Normal 5 17" xfId="1103"/>
    <cellStyle name="Normal 5 18" xfId="1104"/>
    <cellStyle name="Normal 5 19" xfId="1105"/>
    <cellStyle name="Normal 5 2" xfId="138"/>
    <cellStyle name="Normal 5 2 2" xfId="142"/>
    <cellStyle name="Normal 5 20" xfId="1106"/>
    <cellStyle name="Normal 5 21" xfId="1107"/>
    <cellStyle name="Normal 5 22" xfId="1108"/>
    <cellStyle name="Normal 5 23" xfId="1109"/>
    <cellStyle name="Normal 5 24" xfId="1110"/>
    <cellStyle name="Normal 5 25" xfId="1111"/>
    <cellStyle name="Normal 5 26" xfId="1112"/>
    <cellStyle name="Normal 5 27" xfId="1113"/>
    <cellStyle name="Normal 5 28" xfId="1114"/>
    <cellStyle name="Normal 5 29" xfId="1115"/>
    <cellStyle name="Normal 5 3" xfId="1116"/>
    <cellStyle name="Normal 5 30" xfId="1117"/>
    <cellStyle name="Normal 5 31" xfId="1118"/>
    <cellStyle name="Normal 5 32" xfId="1119"/>
    <cellStyle name="Normal 5 33" xfId="1120"/>
    <cellStyle name="Normal 5 34" xfId="1121"/>
    <cellStyle name="Normal 5 35" xfId="1122"/>
    <cellStyle name="Normal 5 36" xfId="1123"/>
    <cellStyle name="Normal 5 37" xfId="1124"/>
    <cellStyle name="Normal 5 38" xfId="1125"/>
    <cellStyle name="Normal 5 39" xfId="1126"/>
    <cellStyle name="Normal 5 4" xfId="1127"/>
    <cellStyle name="Normal 5 40" xfId="1128"/>
    <cellStyle name="Normal 5 41" xfId="1129"/>
    <cellStyle name="Normal 5 42" xfId="1130"/>
    <cellStyle name="Normal 5 43" xfId="1131"/>
    <cellStyle name="Normal 5 44" xfId="1132"/>
    <cellStyle name="Normal 5 45" xfId="1133"/>
    <cellStyle name="Normal 5 46" xfId="1134"/>
    <cellStyle name="Normal 5 47" xfId="1135"/>
    <cellStyle name="Normal 5 48" xfId="1136"/>
    <cellStyle name="Normal 5 49" xfId="1137"/>
    <cellStyle name="Normal 5 5" xfId="1138"/>
    <cellStyle name="Normal 5 50" xfId="1139"/>
    <cellStyle name="Normal 5 51" xfId="1140"/>
    <cellStyle name="Normal 5 52" xfId="1141"/>
    <cellStyle name="Normal 5 53" xfId="1142"/>
    <cellStyle name="Normal 5 54" xfId="1143"/>
    <cellStyle name="Normal 5 55" xfId="1144"/>
    <cellStyle name="Normal 5 56" xfId="1145"/>
    <cellStyle name="Normal 5 57" xfId="1146"/>
    <cellStyle name="Normal 5 58" xfId="1147"/>
    <cellStyle name="Normal 5 59" xfId="1148"/>
    <cellStyle name="Normal 5 6" xfId="1149"/>
    <cellStyle name="Normal 5 60" xfId="1150"/>
    <cellStyle name="Normal 5 61" xfId="1151"/>
    <cellStyle name="Normal 5 62" xfId="1152"/>
    <cellStyle name="Normal 5 63" xfId="1153"/>
    <cellStyle name="Normal 5 64" xfId="1154"/>
    <cellStyle name="Normal 5 65" xfId="1155"/>
    <cellStyle name="Normal 5 66" xfId="1156"/>
    <cellStyle name="Normal 5 67" xfId="1157"/>
    <cellStyle name="Normal 5 68" xfId="1158"/>
    <cellStyle name="Normal 5 69" xfId="1159"/>
    <cellStyle name="Normal 5 7" xfId="1160"/>
    <cellStyle name="Normal 5 70" xfId="1161"/>
    <cellStyle name="Normal 5 71" xfId="1162"/>
    <cellStyle name="Normal 5 72" xfId="1163"/>
    <cellStyle name="Normal 5 73" xfId="1164"/>
    <cellStyle name="Normal 5 74" xfId="1165"/>
    <cellStyle name="Normal 5 75" xfId="1166"/>
    <cellStyle name="Normal 5 76" xfId="1167"/>
    <cellStyle name="Normal 5 77" xfId="1168"/>
    <cellStyle name="Normal 5 78" xfId="1169"/>
    <cellStyle name="Normal 5 79" xfId="1170"/>
    <cellStyle name="Normal 5 8" xfId="1171"/>
    <cellStyle name="Normal 5 80" xfId="1172"/>
    <cellStyle name="Normal 5 81" xfId="1173"/>
    <cellStyle name="Normal 5 82" xfId="1174"/>
    <cellStyle name="Normal 5 83" xfId="1175"/>
    <cellStyle name="Normal 5 84" xfId="1176"/>
    <cellStyle name="Normal 5 85" xfId="1177"/>
    <cellStyle name="Normal 5 86" xfId="1178"/>
    <cellStyle name="Normal 5 87" xfId="1179"/>
    <cellStyle name="Normal 5 88" xfId="1180"/>
    <cellStyle name="Normal 5 89" xfId="1181"/>
    <cellStyle name="Normal 5 9" xfId="1182"/>
    <cellStyle name="Normal 5 90" xfId="1183"/>
    <cellStyle name="Normal 5 91" xfId="1184"/>
    <cellStyle name="Normal 5 92" xfId="1185"/>
    <cellStyle name="Normal 5 93" xfId="1186"/>
    <cellStyle name="Normal 5 94" xfId="1187"/>
    <cellStyle name="Normal 5 95" xfId="1188"/>
    <cellStyle name="Normal 5 96" xfId="1189"/>
    <cellStyle name="Normal 5 97" xfId="1190"/>
    <cellStyle name="Normal 5 98" xfId="1191"/>
    <cellStyle name="Normal 5 99" xfId="1192"/>
    <cellStyle name="Normal 5_danh muc cong trinh_kehoach_ huyen Phu Xuyen" xfId="1193"/>
    <cellStyle name="Normal 50" xfId="1194"/>
    <cellStyle name="Normal 51" xfId="72"/>
    <cellStyle name="Normal 52" xfId="1195"/>
    <cellStyle name="Normal 52 2" xfId="1196"/>
    <cellStyle name="Normal 53" xfId="1197"/>
    <cellStyle name="Normal 53 2" xfId="1198"/>
    <cellStyle name="Normal 54" xfId="1199"/>
    <cellStyle name="Normal 54 2" xfId="1200"/>
    <cellStyle name="Normal 55" xfId="1201"/>
    <cellStyle name="Normal 55 2" xfId="1202"/>
    <cellStyle name="Normal 55 3" xfId="1203"/>
    <cellStyle name="Normal 56" xfId="1204"/>
    <cellStyle name="Normal 56 2" xfId="1205"/>
    <cellStyle name="Normal 56 3" xfId="1206"/>
    <cellStyle name="Normal 57" xfId="1207"/>
    <cellStyle name="Normal 58" xfId="1208"/>
    <cellStyle name="Normal 59" xfId="1209"/>
    <cellStyle name="Normal 6" xfId="38"/>
    <cellStyle name="Normal 6 2" xfId="130"/>
    <cellStyle name="Normal 6 2 2" xfId="141"/>
    <cellStyle name="Normal 6 3" xfId="1210"/>
    <cellStyle name="Normal 6_danh muc cong trinh_kehoach_ huyen Phu Xuyen" xfId="1211"/>
    <cellStyle name="Normal 60" xfId="1212"/>
    <cellStyle name="Normal 61" xfId="1213"/>
    <cellStyle name="Normal 62" xfId="1214"/>
    <cellStyle name="Normal 63" xfId="1215"/>
    <cellStyle name="Normal 64" xfId="1216"/>
    <cellStyle name="Normal 65" xfId="1217"/>
    <cellStyle name="Normal 66" xfId="73"/>
    <cellStyle name="Normal 67" xfId="1218"/>
    <cellStyle name="Normal 68" xfId="74"/>
    <cellStyle name="Normal 69" xfId="75"/>
    <cellStyle name="Normal 7" xfId="124"/>
    <cellStyle name="Normal 7 2" xfId="113"/>
    <cellStyle name="Normal 7 3" xfId="1219"/>
    <cellStyle name="Normal 7_danh muc cong trinh_kehoach_ huyen Phu Xuyen" xfId="1220"/>
    <cellStyle name="Normal 70" xfId="1221"/>
    <cellStyle name="Normal 71" xfId="1222"/>
    <cellStyle name="Normal 72" xfId="1223"/>
    <cellStyle name="Normal 73" xfId="1224"/>
    <cellStyle name="Normal 74" xfId="132"/>
    <cellStyle name="Normal 75" xfId="76"/>
    <cellStyle name="Normal 76" xfId="1225"/>
    <cellStyle name="Normal 77" xfId="1226"/>
    <cellStyle name="Normal 78" xfId="77"/>
    <cellStyle name="Normal 78 2" xfId="1227"/>
    <cellStyle name="Normal 79" xfId="78"/>
    <cellStyle name="Normal 79 2" xfId="1228"/>
    <cellStyle name="Normal 8" xfId="79"/>
    <cellStyle name="Normal 8 2" xfId="112"/>
    <cellStyle name="Normal 8 2 2" xfId="140"/>
    <cellStyle name="Normal 8 3" xfId="1229"/>
    <cellStyle name="Normal 8 4" xfId="1230"/>
    <cellStyle name="Normal 8_danh muc cong trinh_kehoach_ huyen Phu Xuyen" xfId="1231"/>
    <cellStyle name="Normal 80" xfId="80"/>
    <cellStyle name="Normal 80 2" xfId="1232"/>
    <cellStyle name="Normal 81" xfId="1233"/>
    <cellStyle name="Normal 82" xfId="81"/>
    <cellStyle name="Normal 82 2" xfId="1234"/>
    <cellStyle name="Normal 83" xfId="1235"/>
    <cellStyle name="Normal 84" xfId="82"/>
    <cellStyle name="Normal 84 2" xfId="1236"/>
    <cellStyle name="Normal 85" xfId="83"/>
    <cellStyle name="Normal 86" xfId="84"/>
    <cellStyle name="Normal 86 2" xfId="1237"/>
    <cellStyle name="Normal 87" xfId="85"/>
    <cellStyle name="Normal 87 2" xfId="1238"/>
    <cellStyle name="Normal 88" xfId="86"/>
    <cellStyle name="Normal 88 2" xfId="1239"/>
    <cellStyle name="Normal 89" xfId="87"/>
    <cellStyle name="Normal 9" xfId="122"/>
    <cellStyle name="Normal 9 2" xfId="1240"/>
    <cellStyle name="Normal 9 3" xfId="1241"/>
    <cellStyle name="Normal 9_danh muc cong trinh_kehoach_ huyen Phu Xuyen" xfId="1242"/>
    <cellStyle name="Normal 90" xfId="88"/>
    <cellStyle name="Normal 90 2" xfId="1243"/>
    <cellStyle name="Normal 91" xfId="89"/>
    <cellStyle name="Normal 91 2" xfId="1244"/>
    <cellStyle name="Normal 92" xfId="90"/>
    <cellStyle name="Normal 92 2" xfId="1245"/>
    <cellStyle name="Normal 93" xfId="91"/>
    <cellStyle name="Normal 93 2" xfId="1246"/>
    <cellStyle name="Normal 94" xfId="92"/>
    <cellStyle name="Normal 94 2" xfId="1247"/>
    <cellStyle name="Normal 95" xfId="93"/>
    <cellStyle name="Normal 95 2" xfId="1248"/>
    <cellStyle name="Normal 96" xfId="94"/>
    <cellStyle name="Normal 96 2" xfId="1249"/>
    <cellStyle name="Normal 97" xfId="95"/>
    <cellStyle name="Normal 97 2" xfId="1250"/>
    <cellStyle name="Normal 98" xfId="96"/>
    <cellStyle name="Normal 98 2" xfId="1251"/>
    <cellStyle name="Normal 99" xfId="97"/>
    <cellStyle name="Normal 99 2" xfId="1252"/>
    <cellStyle name="Normal_1" xfId="98"/>
    <cellStyle name="Normal_2014_Danh muc BaVi_11-10 (ban chuan-da ky)" xfId="4"/>
    <cellStyle name="Normal_2020.7.16 Biểu bổ sung KHSDĐ quan Long Bien" xfId="1400"/>
    <cellStyle name="Normal_bieu DM thanh my" xfId="119"/>
    <cellStyle name="Normal_Bieu ke hoach 2017-ok" xfId="32"/>
    <cellStyle name="Normal_BIEU KHSDĐ2015 (03.10.2014)" xfId="2"/>
    <cellStyle name="Normal_BieuKHXDCB2009(sua theo yeu cau U6 ngay 25-11) PHONH DO THI" xfId="9"/>
    <cellStyle name="Normal_BieuKHXDCB2009(sua theo yeu cau U6 ngay 25-11) PHONH DO THI 2" xfId="1405"/>
    <cellStyle name="Normal_copy" xfId="106"/>
    <cellStyle name="Normal_Copy of SĐ 29.9.2014" xfId="117"/>
    <cellStyle name="Normal_Danh muc cong trinh BTL-27-11-2014" xfId="3"/>
    <cellStyle name="Normal_Danh mục năm 2018(25.9)" xfId="136"/>
    <cellStyle name="Normal_KH2000_666" xfId="35"/>
    <cellStyle name="Normal_KH2000_666_TONG HOP KH2012 2" xfId="1399"/>
    <cellStyle name="Normal_mau bieu dt" xfId="129"/>
    <cellStyle name="Normal_ODA 29-11 (sua 09-12)" xfId="1402"/>
    <cellStyle name="Normal_Phường Sơn Lộc" xfId="108"/>
    <cellStyle name="Normal_Rà soát 2020 - đăng ký 2021" xfId="1401"/>
    <cellStyle name="Normal_Sheet1" xfId="33"/>
    <cellStyle name="Normal_Sheet1 2" xfId="134"/>
    <cellStyle name="Normal_Sheet1 4" xfId="135"/>
    <cellStyle name="Normal_Sheet1_bang tong hop kh sdd-gui so-mau moi T12" xfId="133"/>
    <cellStyle name="Normal_Sheet1_Sheet2" xfId="127"/>
    <cellStyle name="Normal_Sheet2" xfId="36"/>
    <cellStyle name="Normal_THDA 2014" xfId="139"/>
    <cellStyle name="Normal_Tong Hop BAO CAO du an 2" xfId="125"/>
    <cellStyle name="Normal_Trinh lai sau ra soat BS KHSDD2017" xfId="137"/>
    <cellStyle name="Normal_TRUNG HUNG -3.3" xfId="118"/>
    <cellStyle name="Note 2" xfId="1253"/>
    <cellStyle name="Note 3" xfId="1254"/>
    <cellStyle name="Note 4" xfId="1255"/>
    <cellStyle name="Note 5" xfId="1256"/>
    <cellStyle name="Ô Được nối kết" xfId="1257"/>
    <cellStyle name="Œ…‹æØ‚è [0.00]_laroux" xfId="1258"/>
    <cellStyle name="Œ…‹æØ‚è_laroux" xfId="1259"/>
    <cellStyle name="oft Excel]_x000d__x000a_Comment=The open=/f lines load custom functions into the Paste Function list._x000d__x000a_Maximized=2_x000d__x000a_Basics=1_x000d__x000a_A" xfId="1260"/>
    <cellStyle name="oft Excel]_x000d__x000a_Comment=The open=/f lines load custom functions into the Paste Function list._x000d__x000a_Maximized=3_x000d__x000a_Basics=1_x000d__x000a_A" xfId="1261"/>
    <cellStyle name="oft Excel]_x000d__x000a_Comment=The open=/f lines load custom functions into the Paste Function list._x000d__x000a_Maximized=3_x000d__x000a_Basics=1_x000d__x000a_A 2" xfId="1262"/>
    <cellStyle name="omma [0]_Mktg Prog" xfId="1263"/>
    <cellStyle name="ormal_Sheet1_1" xfId="1264"/>
    <cellStyle name="Output 2" xfId="1265"/>
    <cellStyle name="Output 3" xfId="1266"/>
    <cellStyle name="Percent [2]" xfId="1267"/>
    <cellStyle name="RowLevel_0" xfId="1268"/>
    <cellStyle name="s]_x000d__x000a_spooler=yes_x000d__x000a_load=_x000d__x000a_Beep=yes_x000d__x000a_NullPort=None_x000d__x000a_BorderWidth=3_x000d__x000a_CursorBlinkRate=1200_x000d__x000a_DoubleClickSpeed=452_x000d__x000a_Programs=co" xfId="1269"/>
    <cellStyle name="s]_x000d__x000a_spooler=yes_x000d__x000a_load=_x000d__x000a_Beep=yes_x000d__x000a_NullPort=None_x000d__x000a_BorderWidth=3_x000d__x000a_CursorBlinkRate=1200_x000d__x000a_DoubleClickSpeed=452_x000d__x000a_Programs=co 2" xfId="1270"/>
    <cellStyle name="Siêu n?i kê?t_ÿÿÿÿÿ" xfId="1271"/>
    <cellStyle name="Siêu nối kết_Book1" xfId="1272"/>
    <cellStyle name="Style 1" xfId="128"/>
    <cellStyle name="Style 1 2" xfId="1273"/>
    <cellStyle name="style_1" xfId="1274"/>
    <cellStyle name="subhead" xfId="1275"/>
    <cellStyle name="T" xfId="1276"/>
    <cellStyle name="T_04KH" xfId="1277"/>
    <cellStyle name="T_04KH_CC 2015" xfId="1278"/>
    <cellStyle name="T_05QH_CC 2010" xfId="1279"/>
    <cellStyle name="T_10BDpnn" xfId="1280"/>
    <cellStyle name="T_10KH " xfId="1281"/>
    <cellStyle name="T_12Bieu_KEHOACH" xfId="1282"/>
    <cellStyle name="T_12KH" xfId="1283"/>
    <cellStyle name="T_13KH" xfId="1284"/>
    <cellStyle name="T_14KH" xfId="1285"/>
    <cellStyle name="T_BD00-05" xfId="1286"/>
    <cellStyle name="T_bieu" xfId="1287"/>
    <cellStyle name="T_Bieu QH" xfId="1288"/>
    <cellStyle name="T_Bieu TH BTBo" xfId="1289"/>
    <cellStyle name="T_BieuQH Tay Nguyen " xfId="1290"/>
    <cellStyle name="T_BieuQH Tay Nguyen (co DakNong)" xfId="1291"/>
    <cellStyle name="T_BieuQH TDMN" xfId="1292"/>
    <cellStyle name="T_BieuTayNguyen" xfId="1293"/>
    <cellStyle name="T_Book1" xfId="1294"/>
    <cellStyle name="T_Book1_1" xfId="1295"/>
    <cellStyle name="T_Book1_1_Book1" xfId="1296"/>
    <cellStyle name="T_Book1_2" xfId="1297"/>
    <cellStyle name="T_Book1_Book1" xfId="1298"/>
    <cellStyle name="T_Book1_Book1_1" xfId="1299"/>
    <cellStyle name="T_Canuoc 20.3.06" xfId="1300"/>
    <cellStyle name="T_Canuoc an lua20.3.06" xfId="1301"/>
    <cellStyle name="T_Cao Quang" xfId="1302"/>
    <cellStyle name="T_CC cac tinh DBBB 5-6-06" xfId="1303"/>
    <cellStyle name="T_CC-21-03-06 IN" xfId="1304"/>
    <cellStyle name="T_Chau Hoa" xfId="1305"/>
    <cellStyle name="T_Chuchuyen2010" xfId="1306"/>
    <cellStyle name="T_CN TT DT LUONG T5" xfId="1307"/>
    <cellStyle name="T_dat dothi cn" xfId="1308"/>
    <cellStyle name="T_dat nong thon cn" xfId="1309"/>
    <cellStyle name="T_DBBB" xfId="1310"/>
    <cellStyle name="T_DBBB10-3" xfId="1311"/>
    <cellStyle name="T_DBSCL nop" xfId="1312"/>
    <cellStyle name="T_DMCT_CacTinh_BTB4-06" xfId="1313"/>
    <cellStyle name="T_Dong Hoa" xfId="1314"/>
    <cellStyle name="T_DongNambo" xfId="1315"/>
    <cellStyle name="T_Duc Hoa" xfId="1316"/>
    <cellStyle name="T_g?i ??a ph??ng in 2.3.06" xfId="1317"/>
    <cellStyle name="T_gủi địa phương in 2.3.06" xfId="1318"/>
    <cellStyle name="T_Huong Hoa" xfId="1319"/>
    <cellStyle name="T_Kim Hoa" xfId="1320"/>
    <cellStyle name="T_Lam Hoa" xfId="1321"/>
    <cellStyle name="T_Luong MNTD" xfId="1322"/>
    <cellStyle name="T_Lương t4,5" xfId="1323"/>
    <cellStyle name="T_nn " xfId="1324"/>
    <cellStyle name="T_SO KE TOAN 2005 + Chi tiet" xfId="1325"/>
    <cellStyle name="T_sosanh gui tinh 21-2cuc" xfId="1326"/>
    <cellStyle name="T_SosanhQH" xfId="1327"/>
    <cellStyle name="T_tong cn" xfId="1328"/>
    <cellStyle name="T_VungTDMN(02-03)" xfId="1329"/>
    <cellStyle name="tde" xfId="1330"/>
    <cellStyle name="th" xfId="1331"/>
    <cellStyle name="þ_x001d_ð·_x000c_æþ'_x000d_ßþU_x0001_Ø_x0005_ü_x0014__x0007__x0001__x0001_" xfId="1332"/>
    <cellStyle name="þ_x001d_ðÇ%Uý—&amp;Hý9_x0008_Ÿ s_x000a__x0007__x0001__x0001_" xfId="1333"/>
    <cellStyle name="Tiêu đề" xfId="1334"/>
    <cellStyle name="Tính toán" xfId="1335"/>
    <cellStyle name="Title 2" xfId="1336"/>
    <cellStyle name="Title 3" xfId="1337"/>
    <cellStyle name="Tổng" xfId="1338"/>
    <cellStyle name="Tốt" xfId="1339"/>
    <cellStyle name="Total 2" xfId="1340"/>
    <cellStyle name="Total 3" xfId="1341"/>
    <cellStyle name="Total 4" xfId="1342"/>
    <cellStyle name="Total 5" xfId="1343"/>
    <cellStyle name="Total 6" xfId="1344"/>
    <cellStyle name="Total 7" xfId="1345"/>
    <cellStyle name="Total 8" xfId="1346"/>
    <cellStyle name="Total 9" xfId="1347"/>
    <cellStyle name="Trung tính" xfId="1348"/>
    <cellStyle name="Văn bản Cảnh báo" xfId="1349"/>
    <cellStyle name="Văn bản Giải thích" xfId="1350"/>
    <cellStyle name="VANG1" xfId="1351"/>
    <cellStyle name="viet" xfId="1352"/>
    <cellStyle name="viet2" xfId="1353"/>
    <cellStyle name="vnhead1" xfId="1354"/>
    <cellStyle name="vnhead3" xfId="1355"/>
    <cellStyle name="vntxt1" xfId="1356"/>
    <cellStyle name="vntxt1 2" xfId="1357"/>
    <cellStyle name="vntxt2" xfId="1358"/>
    <cellStyle name="Währung [0]_UXO VII" xfId="1359"/>
    <cellStyle name="Währung_UXO VII" xfId="1360"/>
    <cellStyle name="Warning Text 2" xfId="1361"/>
    <cellStyle name="Warning Text 3" xfId="1362"/>
    <cellStyle name="Xấu" xfId="1363"/>
    <cellStyle name="xuan" xfId="1364"/>
    <cellStyle name=" [0.00]_ Att. 1- Cover" xfId="1365"/>
    <cellStyle name="_ Att. 1- Cover" xfId="1366"/>
    <cellStyle name="?_ Att. 1- Cover" xfId="1367"/>
    <cellStyle name="똿뗦먛귟 [0.00]_PRODUCT DETAIL Q1" xfId="1368"/>
    <cellStyle name="똿뗦먛귟_PRODUCT DETAIL Q1" xfId="1369"/>
    <cellStyle name="믅됞 [0.00]_PRODUCT DETAIL Q1" xfId="1370"/>
    <cellStyle name="믅됞_PRODUCT DETAIL Q1" xfId="1371"/>
    <cellStyle name="백분율_95" xfId="1372"/>
    <cellStyle name="뷭?_BOOKSHIP" xfId="1373"/>
    <cellStyle name="콤마 [0]_ 비목별 월별기술 " xfId="1374"/>
    <cellStyle name="콤마_ 비목별 월별기술 " xfId="1375"/>
    <cellStyle name="통화 [0]_1202" xfId="1376"/>
    <cellStyle name="통화_1202" xfId="1377"/>
    <cellStyle name="표준_(정보부문)월별인원계획" xfId="1378"/>
    <cellStyle name="一般_00Q3902REV.1" xfId="1379"/>
    <cellStyle name="千分位[0]_00Q3902REV.1" xfId="1380"/>
    <cellStyle name="千分位_00Q3902REV.1" xfId="1381"/>
    <cellStyle name="貨幣 [0]_00Q3902REV.1" xfId="1382"/>
    <cellStyle name="貨幣[0]_BRE" xfId="1383"/>
    <cellStyle name="貨幣_00Q3902REV.1" xfId="1384"/>
  </cellStyles>
  <dxfs count="70">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288</xdr:row>
      <xdr:rowOff>0</xdr:rowOff>
    </xdr:from>
    <xdr:to>
      <xdr:col>3</xdr:col>
      <xdr:colOff>485775</xdr:colOff>
      <xdr:row>292</xdr:row>
      <xdr:rowOff>144577</xdr:rowOff>
    </xdr:to>
    <xdr:sp macro="" textlink="">
      <xdr:nvSpPr>
        <xdr:cNvPr id="7"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453</xdr:row>
      <xdr:rowOff>0</xdr:rowOff>
    </xdr:from>
    <xdr:to>
      <xdr:col>3</xdr:col>
      <xdr:colOff>485775</xdr:colOff>
      <xdr:row>955</xdr:row>
      <xdr:rowOff>159068</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214</xdr:row>
      <xdr:rowOff>0</xdr:rowOff>
    </xdr:from>
    <xdr:to>
      <xdr:col>3</xdr:col>
      <xdr:colOff>485775</xdr:colOff>
      <xdr:row>293</xdr:row>
      <xdr:rowOff>234721</xdr:rowOff>
    </xdr:to>
    <xdr:sp macro="" textlink="">
      <xdr:nvSpPr>
        <xdr:cNvPr id="108" name="Text Box 13"/>
        <xdr:cNvSpPr txBox="1">
          <a:spLocks noChangeArrowheads="1"/>
        </xdr:cNvSpPr>
      </xdr:nvSpPr>
      <xdr:spPr bwMode="auto">
        <a:xfrm>
          <a:off x="762000" y="57435750"/>
          <a:ext cx="0" cy="1659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214</xdr:row>
      <xdr:rowOff>0</xdr:rowOff>
    </xdr:from>
    <xdr:to>
      <xdr:col>6</xdr:col>
      <xdr:colOff>657225</xdr:colOff>
      <xdr:row>291</xdr:row>
      <xdr:rowOff>176892</xdr:rowOff>
    </xdr:to>
    <xdr:sp macro="" textlink="">
      <xdr:nvSpPr>
        <xdr:cNvPr id="109" name="Text Box 272"/>
        <xdr:cNvSpPr txBox="1">
          <a:spLocks noChangeArrowheads="1"/>
        </xdr:cNvSpPr>
      </xdr:nvSpPr>
      <xdr:spPr bwMode="auto">
        <a:xfrm>
          <a:off x="4743450" y="57435750"/>
          <a:ext cx="0" cy="1013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214</xdr:row>
      <xdr:rowOff>0</xdr:rowOff>
    </xdr:from>
    <xdr:to>
      <xdr:col>3</xdr:col>
      <xdr:colOff>485775</xdr:colOff>
      <xdr:row>293</xdr:row>
      <xdr:rowOff>234721</xdr:rowOff>
    </xdr:to>
    <xdr:sp macro="" textlink="">
      <xdr:nvSpPr>
        <xdr:cNvPr id="110" name="Text Box 13"/>
        <xdr:cNvSpPr txBox="1">
          <a:spLocks noChangeArrowheads="1"/>
        </xdr:cNvSpPr>
      </xdr:nvSpPr>
      <xdr:spPr bwMode="auto">
        <a:xfrm>
          <a:off x="809625" y="160820100"/>
          <a:ext cx="0" cy="1693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214</xdr:row>
      <xdr:rowOff>0</xdr:rowOff>
    </xdr:from>
    <xdr:to>
      <xdr:col>6</xdr:col>
      <xdr:colOff>657225</xdr:colOff>
      <xdr:row>291</xdr:row>
      <xdr:rowOff>176892</xdr:rowOff>
    </xdr:to>
    <xdr:sp macro="" textlink="">
      <xdr:nvSpPr>
        <xdr:cNvPr id="111" name="Text Box 272"/>
        <xdr:cNvSpPr txBox="1">
          <a:spLocks noChangeArrowheads="1"/>
        </xdr:cNvSpPr>
      </xdr:nvSpPr>
      <xdr:spPr bwMode="auto">
        <a:xfrm>
          <a:off x="4676775" y="1608201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291</xdr:row>
      <xdr:rowOff>544285</xdr:rowOff>
    </xdr:to>
    <xdr:sp macro="" textlink="">
      <xdr:nvSpPr>
        <xdr:cNvPr id="112"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291</xdr:row>
      <xdr:rowOff>544285</xdr:rowOff>
    </xdr:to>
    <xdr:sp macro="" textlink="">
      <xdr:nvSpPr>
        <xdr:cNvPr id="114"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291</xdr:row>
      <xdr:rowOff>544285</xdr:rowOff>
    </xdr:to>
    <xdr:sp macro="" textlink="">
      <xdr:nvSpPr>
        <xdr:cNvPr id="115" name="Text Box 13"/>
        <xdr:cNvSpPr txBox="1">
          <a:spLocks noChangeArrowheads="1"/>
        </xdr:cNvSpPr>
      </xdr:nvSpPr>
      <xdr:spPr bwMode="auto">
        <a:xfrm>
          <a:off x="1104900" y="3000375"/>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288</xdr:row>
      <xdr:rowOff>0</xdr:rowOff>
    </xdr:from>
    <xdr:to>
      <xdr:col>3</xdr:col>
      <xdr:colOff>495300</xdr:colOff>
      <xdr:row>291</xdr:row>
      <xdr:rowOff>544285</xdr:rowOff>
    </xdr:to>
    <xdr:sp macro="" textlink="">
      <xdr:nvSpPr>
        <xdr:cNvPr id="116" name="Text Box 13"/>
        <xdr:cNvSpPr txBox="1">
          <a:spLocks noChangeArrowheads="1"/>
        </xdr:cNvSpPr>
      </xdr:nvSpPr>
      <xdr:spPr bwMode="auto">
        <a:xfrm>
          <a:off x="1104900" y="3000375"/>
          <a:ext cx="1238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288</xdr:row>
      <xdr:rowOff>0</xdr:rowOff>
    </xdr:from>
    <xdr:to>
      <xdr:col>7</xdr:col>
      <xdr:colOff>6929</xdr:colOff>
      <xdr:row>291</xdr:row>
      <xdr:rowOff>541225</xdr:rowOff>
    </xdr:to>
    <xdr:sp macro="" textlink="">
      <xdr:nvSpPr>
        <xdr:cNvPr id="117" name="Text Box 272"/>
        <xdr:cNvSpPr txBox="1">
          <a:spLocks noChangeArrowheads="1"/>
        </xdr:cNvSpPr>
      </xdr:nvSpPr>
      <xdr:spPr bwMode="auto">
        <a:xfrm>
          <a:off x="5038725" y="3000375"/>
          <a:ext cx="6928" cy="1206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1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1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2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6"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3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4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3"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5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6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0"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4"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5"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7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7"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8"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89"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1"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2"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3"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4"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5"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6"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7"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8"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199"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200"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201" name="Text Box 13"/>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507</xdr:row>
      <xdr:rowOff>0</xdr:rowOff>
    </xdr:from>
    <xdr:to>
      <xdr:col>3</xdr:col>
      <xdr:colOff>485775</xdr:colOff>
      <xdr:row>949</xdr:row>
      <xdr:rowOff>117982</xdr:rowOff>
    </xdr:to>
    <xdr:sp macro="" textlink="">
      <xdr:nvSpPr>
        <xdr:cNvPr id="202" name="Text Box 272"/>
        <xdr:cNvSpPr txBox="1">
          <a:spLocks noChangeArrowheads="1"/>
        </xdr:cNvSpPr>
      </xdr:nvSpPr>
      <xdr:spPr bwMode="auto">
        <a:xfrm>
          <a:off x="1095375" y="19726275"/>
          <a:ext cx="0" cy="381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291</xdr:row>
      <xdr:rowOff>377596</xdr:rowOff>
    </xdr:to>
    <xdr:sp macro="" textlink="">
      <xdr:nvSpPr>
        <xdr:cNvPr id="203"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7</xdr:col>
      <xdr:colOff>1</xdr:colOff>
      <xdr:row>290</xdr:row>
      <xdr:rowOff>176891</xdr:rowOff>
    </xdr:to>
    <xdr:sp macro="" textlink="">
      <xdr:nvSpPr>
        <xdr:cNvPr id="204"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291</xdr:row>
      <xdr:rowOff>377596</xdr:rowOff>
    </xdr:to>
    <xdr:sp macro="" textlink="">
      <xdr:nvSpPr>
        <xdr:cNvPr id="205"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1095375" y="44519850"/>
          <a:ext cx="0" cy="916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7</xdr:col>
      <xdr:colOff>1</xdr:colOff>
      <xdr:row>290</xdr:row>
      <xdr:rowOff>176891</xdr:rowOff>
    </xdr:to>
    <xdr:sp macro="" textlink="">
      <xdr:nvSpPr>
        <xdr:cNvPr id="206"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6096000" y="44519850"/>
          <a:ext cx="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229</xdr:row>
      <xdr:rowOff>0</xdr:rowOff>
    </xdr:from>
    <xdr:ext cx="0" cy="404812"/>
    <xdr:sp macro="" textlink="">
      <xdr:nvSpPr>
        <xdr:cNvPr id="207"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229</xdr:row>
      <xdr:rowOff>0</xdr:rowOff>
    </xdr:from>
    <xdr:ext cx="0" cy="404812"/>
    <xdr:sp macro="" textlink="">
      <xdr:nvSpPr>
        <xdr:cNvPr id="208"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6096000" y="445198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213</xdr:row>
      <xdr:rowOff>0</xdr:rowOff>
    </xdr:from>
    <xdr:to>
      <xdr:col>6</xdr:col>
      <xdr:colOff>657225</xdr:colOff>
      <xdr:row>291</xdr:row>
      <xdr:rowOff>187099</xdr:rowOff>
    </xdr:to>
    <xdr:sp macro="" textlink="">
      <xdr:nvSpPr>
        <xdr:cNvPr id="210"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213</xdr:row>
      <xdr:rowOff>0</xdr:rowOff>
    </xdr:from>
    <xdr:to>
      <xdr:col>6</xdr:col>
      <xdr:colOff>657225</xdr:colOff>
      <xdr:row>291</xdr:row>
      <xdr:rowOff>187099</xdr:rowOff>
    </xdr:to>
    <xdr:sp macro="" textlink="">
      <xdr:nvSpPr>
        <xdr:cNvPr id="211" name="Text Box 272"/>
        <xdr:cNvSpPr txBox="1">
          <a:spLocks noChangeArrowheads="1"/>
        </xdr:cNvSpPr>
      </xdr:nvSpPr>
      <xdr:spPr bwMode="auto">
        <a:xfrm>
          <a:off x="4676775" y="130016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293</xdr:row>
      <xdr:rowOff>428260</xdr:rowOff>
    </xdr:to>
    <xdr:sp macro="" textlink="">
      <xdr:nvSpPr>
        <xdr:cNvPr id="212"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6</xdr:col>
      <xdr:colOff>657225</xdr:colOff>
      <xdr:row>292</xdr:row>
      <xdr:rowOff>165551</xdr:rowOff>
    </xdr:to>
    <xdr:sp macro="" textlink="">
      <xdr:nvSpPr>
        <xdr:cNvPr id="213"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229</xdr:row>
      <xdr:rowOff>0</xdr:rowOff>
    </xdr:from>
    <xdr:to>
      <xdr:col>6</xdr:col>
      <xdr:colOff>657225</xdr:colOff>
      <xdr:row>292</xdr:row>
      <xdr:rowOff>165551</xdr:rowOff>
    </xdr:to>
    <xdr:sp macro="" textlink="">
      <xdr:nvSpPr>
        <xdr:cNvPr id="214" name="Text Box 272"/>
        <xdr:cNvSpPr txBox="1">
          <a:spLocks noChangeArrowheads="1"/>
        </xdr:cNvSpPr>
      </xdr:nvSpPr>
      <xdr:spPr bwMode="auto">
        <a:xfrm>
          <a:off x="4676775" y="415290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229</xdr:row>
      <xdr:rowOff>0</xdr:rowOff>
    </xdr:from>
    <xdr:to>
      <xdr:col>3</xdr:col>
      <xdr:colOff>485775</xdr:colOff>
      <xdr:row>293</xdr:row>
      <xdr:rowOff>421117</xdr:rowOff>
    </xdr:to>
    <xdr:sp macro="" textlink="">
      <xdr:nvSpPr>
        <xdr:cNvPr id="215" name="Text Box 13"/>
        <xdr:cNvSpPr txBox="1">
          <a:spLocks noChangeArrowheads="1"/>
        </xdr:cNvSpPr>
      </xdr:nvSpPr>
      <xdr:spPr bwMode="auto">
        <a:xfrm>
          <a:off x="809625" y="4152900"/>
          <a:ext cx="0" cy="8948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229</xdr:row>
      <xdr:rowOff>0</xdr:rowOff>
    </xdr:from>
    <xdr:ext cx="0" cy="404812"/>
    <xdr:sp macro="" textlink="">
      <xdr:nvSpPr>
        <xdr:cNvPr id="216"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229</xdr:row>
      <xdr:rowOff>0</xdr:rowOff>
    </xdr:from>
    <xdr:ext cx="0" cy="404812"/>
    <xdr:sp macro="" textlink="">
      <xdr:nvSpPr>
        <xdr:cNvPr id="217"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4924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657225</xdr:colOff>
      <xdr:row>320</xdr:row>
      <xdr:rowOff>0</xdr:rowOff>
    </xdr:from>
    <xdr:to>
      <xdr:col>6</xdr:col>
      <xdr:colOff>657225</xdr:colOff>
      <xdr:row>320</xdr:row>
      <xdr:rowOff>698182</xdr:rowOff>
    </xdr:to>
    <xdr:sp macro="" textlink="">
      <xdr:nvSpPr>
        <xdr:cNvPr id="218" name="Text Box 272"/>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320</xdr:row>
      <xdr:rowOff>0</xdr:rowOff>
    </xdr:from>
    <xdr:to>
      <xdr:col>6</xdr:col>
      <xdr:colOff>657225</xdr:colOff>
      <xdr:row>320</xdr:row>
      <xdr:rowOff>698182</xdr:rowOff>
    </xdr:to>
    <xdr:sp macro="" textlink="">
      <xdr:nvSpPr>
        <xdr:cNvPr id="219" name="Text Box 272"/>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320</xdr:row>
      <xdr:rowOff>0</xdr:rowOff>
    </xdr:from>
    <xdr:to>
      <xdr:col>3</xdr:col>
      <xdr:colOff>495300</xdr:colOff>
      <xdr:row>320</xdr:row>
      <xdr:rowOff>1012371</xdr:rowOff>
    </xdr:to>
    <xdr:sp macro="" textlink="">
      <xdr:nvSpPr>
        <xdr:cNvPr id="220"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320</xdr:row>
      <xdr:rowOff>0</xdr:rowOff>
    </xdr:from>
    <xdr:to>
      <xdr:col>3</xdr:col>
      <xdr:colOff>495300</xdr:colOff>
      <xdr:row>320</xdr:row>
      <xdr:rowOff>1012371</xdr:rowOff>
    </xdr:to>
    <xdr:sp macro="" textlink="">
      <xdr:nvSpPr>
        <xdr:cNvPr id="221"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320</xdr:row>
      <xdr:rowOff>0</xdr:rowOff>
    </xdr:from>
    <xdr:to>
      <xdr:col>3</xdr:col>
      <xdr:colOff>495300</xdr:colOff>
      <xdr:row>320</xdr:row>
      <xdr:rowOff>1012371</xdr:rowOff>
    </xdr:to>
    <xdr:sp macro="" textlink="">
      <xdr:nvSpPr>
        <xdr:cNvPr id="222"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320</xdr:row>
      <xdr:rowOff>0</xdr:rowOff>
    </xdr:from>
    <xdr:to>
      <xdr:col>3</xdr:col>
      <xdr:colOff>495300</xdr:colOff>
      <xdr:row>320</xdr:row>
      <xdr:rowOff>1012371</xdr:rowOff>
    </xdr:to>
    <xdr:sp macro="" textlink="">
      <xdr:nvSpPr>
        <xdr:cNvPr id="223" name="Text Box 13"/>
        <xdr:cNvSpPr txBox="1">
          <a:spLocks noChangeArrowheads="1"/>
        </xdr:cNvSpPr>
      </xdr:nvSpPr>
      <xdr:spPr bwMode="auto">
        <a:xfrm>
          <a:off x="819150" y="682942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320</xdr:row>
      <xdr:rowOff>0</xdr:rowOff>
    </xdr:from>
    <xdr:to>
      <xdr:col>7</xdr:col>
      <xdr:colOff>6929</xdr:colOff>
      <xdr:row>320</xdr:row>
      <xdr:rowOff>1009990</xdr:rowOff>
    </xdr:to>
    <xdr:sp macro="" textlink="">
      <xdr:nvSpPr>
        <xdr:cNvPr id="224" name="Text Box 272"/>
        <xdr:cNvSpPr txBox="1">
          <a:spLocks noChangeArrowheads="1"/>
        </xdr:cNvSpPr>
      </xdr:nvSpPr>
      <xdr:spPr bwMode="auto">
        <a:xfrm>
          <a:off x="4676775" y="6829425"/>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320</xdr:row>
      <xdr:rowOff>0</xdr:rowOff>
    </xdr:from>
    <xdr:to>
      <xdr:col>3</xdr:col>
      <xdr:colOff>485775</xdr:colOff>
      <xdr:row>320</xdr:row>
      <xdr:rowOff>874258</xdr:rowOff>
    </xdr:to>
    <xdr:sp macro="" textlink="">
      <xdr:nvSpPr>
        <xdr:cNvPr id="225"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320</xdr:row>
      <xdr:rowOff>0</xdr:rowOff>
    </xdr:from>
    <xdr:to>
      <xdr:col>7</xdr:col>
      <xdr:colOff>1</xdr:colOff>
      <xdr:row>320</xdr:row>
      <xdr:rowOff>503464</xdr:rowOff>
    </xdr:to>
    <xdr:sp macro="" textlink="">
      <xdr:nvSpPr>
        <xdr:cNvPr id="226"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320</xdr:row>
      <xdr:rowOff>0</xdr:rowOff>
    </xdr:from>
    <xdr:to>
      <xdr:col>3</xdr:col>
      <xdr:colOff>485775</xdr:colOff>
      <xdr:row>320</xdr:row>
      <xdr:rowOff>874258</xdr:rowOff>
    </xdr:to>
    <xdr:sp macro="" textlink="">
      <xdr:nvSpPr>
        <xdr:cNvPr id="227"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6829425"/>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320</xdr:row>
      <xdr:rowOff>0</xdr:rowOff>
    </xdr:from>
    <xdr:to>
      <xdr:col>7</xdr:col>
      <xdr:colOff>1</xdr:colOff>
      <xdr:row>320</xdr:row>
      <xdr:rowOff>503464</xdr:rowOff>
    </xdr:to>
    <xdr:sp macro="" textlink="">
      <xdr:nvSpPr>
        <xdr:cNvPr id="228"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6829425"/>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320</xdr:row>
      <xdr:rowOff>0</xdr:rowOff>
    </xdr:from>
    <xdr:ext cx="0" cy="404812"/>
    <xdr:sp macro="" textlink="">
      <xdr:nvSpPr>
        <xdr:cNvPr id="229"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320</xdr:row>
      <xdr:rowOff>0</xdr:rowOff>
    </xdr:from>
    <xdr:ext cx="0" cy="404812"/>
    <xdr:sp macro="" textlink="">
      <xdr:nvSpPr>
        <xdr:cNvPr id="230"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6829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551</xdr:row>
      <xdr:rowOff>0</xdr:rowOff>
    </xdr:from>
    <xdr:to>
      <xdr:col>3</xdr:col>
      <xdr:colOff>485775</xdr:colOff>
      <xdr:row>973</xdr:row>
      <xdr:rowOff>47288</xdr:rowOff>
    </xdr:to>
    <xdr:sp macro="" textlink="">
      <xdr:nvSpPr>
        <xdr:cNvPr id="23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3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3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3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3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3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3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3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8"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4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5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5"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6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7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2"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6"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7"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8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299"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0"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1"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3"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4"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5"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6"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7"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8"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09"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10"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11"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12"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13" name="Text Box 13"/>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973</xdr:row>
      <xdr:rowOff>47288</xdr:rowOff>
    </xdr:to>
    <xdr:sp macro="" textlink="">
      <xdr:nvSpPr>
        <xdr:cNvPr id="314" name="Text Box 272"/>
        <xdr:cNvSpPr txBox="1">
          <a:spLocks noChangeArrowheads="1"/>
        </xdr:cNvSpPr>
      </xdr:nvSpPr>
      <xdr:spPr bwMode="auto">
        <a:xfrm>
          <a:off x="809625" y="10668000"/>
          <a:ext cx="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1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1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1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1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1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2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3"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3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4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0"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5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7"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6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1"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2"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7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4"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5"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6"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8"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89"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0"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1"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2"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3"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4"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5"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6"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7"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8" name="Text Box 13"/>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964</xdr:row>
      <xdr:rowOff>6240</xdr:rowOff>
    </xdr:to>
    <xdr:sp macro="" textlink="">
      <xdr:nvSpPr>
        <xdr:cNvPr id="399" name="Text Box 272"/>
        <xdr:cNvSpPr txBox="1">
          <a:spLocks noChangeArrowheads="1"/>
        </xdr:cNvSpPr>
      </xdr:nvSpPr>
      <xdr:spPr bwMode="auto">
        <a:xfrm>
          <a:off x="809625" y="1066800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0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8"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1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2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5"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3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4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2"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6"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7"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5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69"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0"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1"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3"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4"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5"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6"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7"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8"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79"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80"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81"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82"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83" name="Text Box 13"/>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551</xdr:row>
      <xdr:rowOff>0</xdr:rowOff>
    </xdr:from>
    <xdr:to>
      <xdr:col>3</xdr:col>
      <xdr:colOff>485775</xdr:colOff>
      <xdr:row>969</xdr:row>
      <xdr:rowOff>10286</xdr:rowOff>
    </xdr:to>
    <xdr:sp macro="" textlink="">
      <xdr:nvSpPr>
        <xdr:cNvPr id="484" name="Text Box 272"/>
        <xdr:cNvSpPr txBox="1">
          <a:spLocks noChangeArrowheads="1"/>
        </xdr:cNvSpPr>
      </xdr:nvSpPr>
      <xdr:spPr bwMode="auto">
        <a:xfrm>
          <a:off x="809625" y="10668000"/>
          <a:ext cx="0" cy="1124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214</xdr:row>
      <xdr:rowOff>0</xdr:rowOff>
    </xdr:from>
    <xdr:ext cx="0" cy="404812"/>
    <xdr:sp macro="" textlink="">
      <xdr:nvSpPr>
        <xdr:cNvPr id="485"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214</xdr:row>
      <xdr:rowOff>0</xdr:rowOff>
    </xdr:from>
    <xdr:ext cx="0" cy="404812"/>
    <xdr:sp macro="" textlink="">
      <xdr:nvSpPr>
        <xdr:cNvPr id="486" name="Text Box 272"/>
        <xdr:cNvSpPr txBox="1">
          <a:spLocks noChangeArrowheads="1"/>
        </xdr:cNvSpPr>
      </xdr:nvSpPr>
      <xdr:spPr bwMode="auto">
        <a:xfrm>
          <a:off x="4698546" y="195167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118</xdr:row>
      <xdr:rowOff>0</xdr:rowOff>
    </xdr:from>
    <xdr:to>
      <xdr:col>3</xdr:col>
      <xdr:colOff>485775</xdr:colOff>
      <xdr:row>137</xdr:row>
      <xdr:rowOff>161892</xdr:rowOff>
    </xdr:to>
    <xdr:sp macro="" textlink="">
      <xdr:nvSpPr>
        <xdr:cNvPr id="2" name="Text Box 13"/>
        <xdr:cNvSpPr txBox="1">
          <a:spLocks noChangeArrowheads="1"/>
        </xdr:cNvSpPr>
      </xdr:nvSpPr>
      <xdr:spPr bwMode="auto">
        <a:xfrm>
          <a:off x="762000" y="360597450"/>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136</xdr:row>
      <xdr:rowOff>202407</xdr:rowOff>
    </xdr:to>
    <xdr:sp macro="" textlink="">
      <xdr:nvSpPr>
        <xdr:cNvPr id="3" name="Text Box 272"/>
        <xdr:cNvSpPr txBox="1">
          <a:spLocks noChangeArrowheads="1"/>
        </xdr:cNvSpPr>
      </xdr:nvSpPr>
      <xdr:spPr bwMode="auto">
        <a:xfrm>
          <a:off x="6762750" y="360597450"/>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166688</xdr:rowOff>
    </xdr:to>
    <xdr:sp macro="" textlink="">
      <xdr:nvSpPr>
        <xdr:cNvPr id="4"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592456</xdr:rowOff>
    </xdr:to>
    <xdr:sp macro="" textlink="">
      <xdr:nvSpPr>
        <xdr:cNvPr id="5"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592456</xdr:rowOff>
    </xdr:to>
    <xdr:sp macro="" textlink="">
      <xdr:nvSpPr>
        <xdr:cNvPr id="6"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166688</xdr:rowOff>
    </xdr:to>
    <xdr:sp macro="" textlink="">
      <xdr:nvSpPr>
        <xdr:cNvPr id="7" name="Text Box 13"/>
        <xdr:cNvSpPr txBox="1">
          <a:spLocks noChangeArrowheads="1"/>
        </xdr:cNvSpPr>
      </xdr:nvSpPr>
      <xdr:spPr bwMode="auto">
        <a:xfrm>
          <a:off x="762000" y="4529899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8" name="Text Box 272"/>
        <xdr:cNvSpPr txBox="1">
          <a:spLocks noChangeArrowheads="1"/>
        </xdr:cNvSpPr>
      </xdr:nvSpPr>
      <xdr:spPr bwMode="auto">
        <a:xfrm>
          <a:off x="762000" y="4529899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9"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0"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1" name="Text Box 13"/>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2" name="Text Box 272"/>
        <xdr:cNvSpPr txBox="1">
          <a:spLocks noChangeArrowheads="1"/>
        </xdr:cNvSpPr>
      </xdr:nvSpPr>
      <xdr:spPr bwMode="auto">
        <a:xfrm>
          <a:off x="762000" y="4529899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3"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4"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5"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6"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7" name="Text Box 13"/>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913378</xdr:rowOff>
    </xdr:to>
    <xdr:sp macro="" textlink="">
      <xdr:nvSpPr>
        <xdr:cNvPr id="18" name="Text Box 272"/>
        <xdr:cNvSpPr txBox="1">
          <a:spLocks noChangeArrowheads="1"/>
        </xdr:cNvSpPr>
      </xdr:nvSpPr>
      <xdr:spPr bwMode="auto">
        <a:xfrm>
          <a:off x="762000" y="4529899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592455</xdr:rowOff>
    </xdr:to>
    <xdr:sp macro="" textlink="">
      <xdr:nvSpPr>
        <xdr:cNvPr id="19"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592455</xdr:rowOff>
    </xdr:to>
    <xdr:sp macro="" textlink="">
      <xdr:nvSpPr>
        <xdr:cNvPr id="20" name="Text Box 13"/>
        <xdr:cNvSpPr txBox="1">
          <a:spLocks noChangeArrowheads="1"/>
        </xdr:cNvSpPr>
      </xdr:nvSpPr>
      <xdr:spPr bwMode="auto">
        <a:xfrm>
          <a:off x="762000" y="4529899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592456</xdr:rowOff>
    </xdr:to>
    <xdr:sp macro="" textlink="">
      <xdr:nvSpPr>
        <xdr:cNvPr id="21" name="Text Box 13"/>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592456</xdr:rowOff>
    </xdr:to>
    <xdr:sp macro="" textlink="">
      <xdr:nvSpPr>
        <xdr:cNvPr id="22" name="Text Box 272"/>
        <xdr:cNvSpPr txBox="1">
          <a:spLocks noChangeArrowheads="1"/>
        </xdr:cNvSpPr>
      </xdr:nvSpPr>
      <xdr:spPr bwMode="auto">
        <a:xfrm>
          <a:off x="762000" y="4529899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2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2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2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2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2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2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3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1"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4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8"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5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6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5"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79"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0"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8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2"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3"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4"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6"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7"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8"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99"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0"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1"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2"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3"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4"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5"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6" name="Text Box 13"/>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184</xdr:row>
      <xdr:rowOff>0</xdr:rowOff>
    </xdr:from>
    <xdr:to>
      <xdr:col>3</xdr:col>
      <xdr:colOff>485775</xdr:colOff>
      <xdr:row>367</xdr:row>
      <xdr:rowOff>442537</xdr:rowOff>
    </xdr:to>
    <xdr:sp macro="" textlink="">
      <xdr:nvSpPr>
        <xdr:cNvPr id="107" name="Text Box 272"/>
        <xdr:cNvSpPr txBox="1">
          <a:spLocks noChangeArrowheads="1"/>
        </xdr:cNvSpPr>
      </xdr:nvSpPr>
      <xdr:spPr bwMode="auto">
        <a:xfrm>
          <a:off x="762000" y="830275200"/>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135</xdr:row>
      <xdr:rowOff>95250</xdr:rowOff>
    </xdr:to>
    <xdr:sp macro="" textlink="">
      <xdr:nvSpPr>
        <xdr:cNvPr id="108"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11</xdr:col>
      <xdr:colOff>1721426</xdr:colOff>
      <xdr:row>135</xdr:row>
      <xdr:rowOff>95250</xdr:rowOff>
    </xdr:to>
    <xdr:sp macro="" textlink="">
      <xdr:nvSpPr>
        <xdr:cNvPr id="109" name="Text Box 272"/>
        <xdr:cNvSpPr txBox="1">
          <a:spLocks noChangeArrowheads="1"/>
        </xdr:cNvSpPr>
      </xdr:nvSpPr>
      <xdr:spPr bwMode="auto">
        <a:xfrm>
          <a:off x="8001000" y="14030325"/>
          <a:ext cx="49244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135</xdr:row>
      <xdr:rowOff>85725</xdr:rowOff>
    </xdr:to>
    <xdr:sp macro="" textlink="">
      <xdr:nvSpPr>
        <xdr:cNvPr id="110"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135</xdr:row>
      <xdr:rowOff>95250</xdr:rowOff>
    </xdr:to>
    <xdr:sp macro="" textlink="">
      <xdr:nvSpPr>
        <xdr:cNvPr id="111" name="Text Box 13"/>
        <xdr:cNvSpPr txBox="1">
          <a:spLocks noChangeArrowheads="1"/>
        </xdr:cNvSpPr>
      </xdr:nvSpPr>
      <xdr:spPr bwMode="auto">
        <a:xfrm>
          <a:off x="771525" y="14030325"/>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116</xdr:row>
      <xdr:rowOff>0</xdr:rowOff>
    </xdr:from>
    <xdr:to>
      <xdr:col>3</xdr:col>
      <xdr:colOff>619125</xdr:colOff>
      <xdr:row>135</xdr:row>
      <xdr:rowOff>85725</xdr:rowOff>
    </xdr:to>
    <xdr:sp macro="" textlink="">
      <xdr:nvSpPr>
        <xdr:cNvPr id="112" name="Text Box 13"/>
        <xdr:cNvSpPr txBox="1">
          <a:spLocks noChangeArrowheads="1"/>
        </xdr:cNvSpPr>
      </xdr:nvSpPr>
      <xdr:spPr bwMode="auto">
        <a:xfrm>
          <a:off x="771525" y="14030325"/>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391204</xdr:rowOff>
    </xdr:to>
    <xdr:sp macro="" textlink="">
      <xdr:nvSpPr>
        <xdr:cNvPr id="113"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391204</xdr:rowOff>
    </xdr:to>
    <xdr:sp macro="" textlink="">
      <xdr:nvSpPr>
        <xdr:cNvPr id="114"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549869</xdr:rowOff>
    </xdr:to>
    <xdr:sp macro="" textlink="">
      <xdr:nvSpPr>
        <xdr:cNvPr id="115" name="Text Box 272"/>
        <xdr:cNvSpPr txBox="1">
          <a:spLocks noChangeArrowheads="1"/>
        </xdr:cNvSpPr>
      </xdr:nvSpPr>
      <xdr:spPr bwMode="auto">
        <a:xfrm>
          <a:off x="821055" y="255094740"/>
          <a:ext cx="0" cy="1112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549870</xdr:rowOff>
    </xdr:to>
    <xdr:sp macro="" textlink="">
      <xdr:nvSpPr>
        <xdr:cNvPr id="116"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549870</xdr:rowOff>
    </xdr:to>
    <xdr:sp macro="" textlink="">
      <xdr:nvSpPr>
        <xdr:cNvPr id="117"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549870</xdr:rowOff>
    </xdr:to>
    <xdr:sp macro="" textlink="">
      <xdr:nvSpPr>
        <xdr:cNvPr id="118" name="Text Box 13"/>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549870</xdr:rowOff>
    </xdr:to>
    <xdr:sp macro="" textlink="">
      <xdr:nvSpPr>
        <xdr:cNvPr id="119" name="Text Box 272"/>
        <xdr:cNvSpPr txBox="1">
          <a:spLocks noChangeArrowheads="1"/>
        </xdr:cNvSpPr>
      </xdr:nvSpPr>
      <xdr:spPr bwMode="auto">
        <a:xfrm>
          <a:off x="821055" y="255094740"/>
          <a:ext cx="0" cy="1112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547012</xdr:rowOff>
    </xdr:to>
    <xdr:sp macro="" textlink="">
      <xdr:nvSpPr>
        <xdr:cNvPr id="120"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547012</xdr:rowOff>
    </xdr:to>
    <xdr:sp macro="" textlink="">
      <xdr:nvSpPr>
        <xdr:cNvPr id="121"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547012</xdr:rowOff>
    </xdr:to>
    <xdr:sp macro="" textlink="">
      <xdr:nvSpPr>
        <xdr:cNvPr id="122"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547012</xdr:rowOff>
    </xdr:to>
    <xdr:sp macro="" textlink="">
      <xdr:nvSpPr>
        <xdr:cNvPr id="123"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547012</xdr:rowOff>
    </xdr:to>
    <xdr:sp macro="" textlink="">
      <xdr:nvSpPr>
        <xdr:cNvPr id="124" name="Text Box 13"/>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367</xdr:row>
      <xdr:rowOff>547012</xdr:rowOff>
    </xdr:to>
    <xdr:sp macro="" textlink="">
      <xdr:nvSpPr>
        <xdr:cNvPr id="125" name="Text Box 272"/>
        <xdr:cNvSpPr txBox="1">
          <a:spLocks noChangeArrowheads="1"/>
        </xdr:cNvSpPr>
      </xdr:nvSpPr>
      <xdr:spPr bwMode="auto">
        <a:xfrm>
          <a:off x="821055" y="255094740"/>
          <a:ext cx="0" cy="111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391204</xdr:rowOff>
    </xdr:to>
    <xdr:sp macro="" textlink="">
      <xdr:nvSpPr>
        <xdr:cNvPr id="126"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391204</xdr:rowOff>
    </xdr:to>
    <xdr:sp macro="" textlink="">
      <xdr:nvSpPr>
        <xdr:cNvPr id="127" name="Text Box 13"/>
        <xdr:cNvSpPr txBox="1">
          <a:spLocks noChangeArrowheads="1"/>
        </xdr:cNvSpPr>
      </xdr:nvSpPr>
      <xdr:spPr bwMode="auto">
        <a:xfrm>
          <a:off x="821055" y="255094740"/>
          <a:ext cx="0" cy="688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391204</xdr:rowOff>
    </xdr:to>
    <xdr:sp macro="" textlink="">
      <xdr:nvSpPr>
        <xdr:cNvPr id="128" name="Text Box 13"/>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149</xdr:row>
      <xdr:rowOff>0</xdr:rowOff>
    </xdr:from>
    <xdr:to>
      <xdr:col>3</xdr:col>
      <xdr:colOff>485775</xdr:colOff>
      <xdr:row>366</xdr:row>
      <xdr:rowOff>391204</xdr:rowOff>
    </xdr:to>
    <xdr:sp macro="" textlink="">
      <xdr:nvSpPr>
        <xdr:cNvPr id="129" name="Text Box 272"/>
        <xdr:cNvSpPr txBox="1">
          <a:spLocks noChangeArrowheads="1"/>
        </xdr:cNvSpPr>
      </xdr:nvSpPr>
      <xdr:spPr bwMode="auto">
        <a:xfrm>
          <a:off x="821055" y="255094740"/>
          <a:ext cx="0" cy="688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34793</xdr:rowOff>
    </xdr:to>
    <xdr:sp macro="" textlink="">
      <xdr:nvSpPr>
        <xdr:cNvPr id="130"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32183</xdr:rowOff>
    </xdr:to>
    <xdr:sp macro="" textlink="">
      <xdr:nvSpPr>
        <xdr:cNvPr id="131"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32183</xdr:rowOff>
    </xdr:to>
    <xdr:sp macro="" textlink="">
      <xdr:nvSpPr>
        <xdr:cNvPr id="132"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34793</xdr:rowOff>
    </xdr:to>
    <xdr:sp macro="" textlink="">
      <xdr:nvSpPr>
        <xdr:cNvPr id="133" name="Text Box 13"/>
        <xdr:cNvSpPr txBox="1">
          <a:spLocks noChangeArrowheads="1"/>
        </xdr:cNvSpPr>
      </xdr:nvSpPr>
      <xdr:spPr bwMode="auto">
        <a:xfrm>
          <a:off x="1095375" y="4800600"/>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34" name="Text Box 272"/>
        <xdr:cNvSpPr txBox="1">
          <a:spLocks noChangeArrowheads="1"/>
        </xdr:cNvSpPr>
      </xdr:nvSpPr>
      <xdr:spPr bwMode="auto">
        <a:xfrm>
          <a:off x="1095375" y="4800600"/>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35"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36"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37" name="Text Box 13"/>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38" name="Text Box 272"/>
        <xdr:cNvSpPr txBox="1">
          <a:spLocks noChangeArrowheads="1"/>
        </xdr:cNvSpPr>
      </xdr:nvSpPr>
      <xdr:spPr bwMode="auto">
        <a:xfrm>
          <a:off x="1095375" y="4800600"/>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39"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40"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41"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42"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43" name="Text Box 13"/>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44" name="Text Box 272"/>
        <xdr:cNvSpPr txBox="1">
          <a:spLocks noChangeArrowheads="1"/>
        </xdr:cNvSpPr>
      </xdr:nvSpPr>
      <xdr:spPr bwMode="auto">
        <a:xfrm>
          <a:off x="1095375" y="4800600"/>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32182</xdr:rowOff>
    </xdr:to>
    <xdr:sp macro="" textlink="">
      <xdr:nvSpPr>
        <xdr:cNvPr id="145"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32182</xdr:rowOff>
    </xdr:to>
    <xdr:sp macro="" textlink="">
      <xdr:nvSpPr>
        <xdr:cNvPr id="146" name="Text Box 13"/>
        <xdr:cNvSpPr txBox="1">
          <a:spLocks noChangeArrowheads="1"/>
        </xdr:cNvSpPr>
      </xdr:nvSpPr>
      <xdr:spPr bwMode="auto">
        <a:xfrm>
          <a:off x="1095375" y="4800600"/>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32183</xdr:rowOff>
    </xdr:to>
    <xdr:sp macro="" textlink="">
      <xdr:nvSpPr>
        <xdr:cNvPr id="147" name="Text Box 13"/>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32183</xdr:rowOff>
    </xdr:to>
    <xdr:sp macro="" textlink="">
      <xdr:nvSpPr>
        <xdr:cNvPr id="148" name="Text Box 272"/>
        <xdr:cNvSpPr txBox="1">
          <a:spLocks noChangeArrowheads="1"/>
        </xdr:cNvSpPr>
      </xdr:nvSpPr>
      <xdr:spPr bwMode="auto">
        <a:xfrm>
          <a:off x="1095375" y="4800600"/>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30956</xdr:rowOff>
    </xdr:to>
    <xdr:sp macro="" textlink="">
      <xdr:nvSpPr>
        <xdr:cNvPr id="149"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30956</xdr:rowOff>
    </xdr:to>
    <xdr:sp macro="" textlink="">
      <xdr:nvSpPr>
        <xdr:cNvPr id="150"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214455</xdr:rowOff>
    </xdr:to>
    <xdr:sp macro="" textlink="">
      <xdr:nvSpPr>
        <xdr:cNvPr id="151" name="Text Box 272"/>
        <xdr:cNvSpPr txBox="1">
          <a:spLocks noChangeArrowheads="1"/>
        </xdr:cNvSpPr>
      </xdr:nvSpPr>
      <xdr:spPr bwMode="auto">
        <a:xfrm>
          <a:off x="1095375" y="4800600"/>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214456</xdr:rowOff>
    </xdr:to>
    <xdr:sp macro="" textlink="">
      <xdr:nvSpPr>
        <xdr:cNvPr id="152"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214456</xdr:rowOff>
    </xdr:to>
    <xdr:sp macro="" textlink="">
      <xdr:nvSpPr>
        <xdr:cNvPr id="153"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214456</xdr:rowOff>
    </xdr:to>
    <xdr:sp macro="" textlink="">
      <xdr:nvSpPr>
        <xdr:cNvPr id="154" name="Text Box 13"/>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214456</xdr:rowOff>
    </xdr:to>
    <xdr:sp macro="" textlink="">
      <xdr:nvSpPr>
        <xdr:cNvPr id="155" name="Text Box 272"/>
        <xdr:cNvSpPr txBox="1">
          <a:spLocks noChangeArrowheads="1"/>
        </xdr:cNvSpPr>
      </xdr:nvSpPr>
      <xdr:spPr bwMode="auto">
        <a:xfrm>
          <a:off x="1095375" y="4800600"/>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56"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57"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58"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59"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60" name="Text Box 13"/>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217715</xdr:rowOff>
    </xdr:to>
    <xdr:sp macro="" textlink="">
      <xdr:nvSpPr>
        <xdr:cNvPr id="161" name="Text Box 272"/>
        <xdr:cNvSpPr txBox="1">
          <a:spLocks noChangeArrowheads="1"/>
        </xdr:cNvSpPr>
      </xdr:nvSpPr>
      <xdr:spPr bwMode="auto">
        <a:xfrm>
          <a:off x="1095375" y="4800600"/>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30956</xdr:rowOff>
    </xdr:to>
    <xdr:sp macro="" textlink="">
      <xdr:nvSpPr>
        <xdr:cNvPr id="162"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30956</xdr:rowOff>
    </xdr:to>
    <xdr:sp macro="" textlink="">
      <xdr:nvSpPr>
        <xdr:cNvPr id="163"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30956</xdr:rowOff>
    </xdr:to>
    <xdr:sp macro="" textlink="">
      <xdr:nvSpPr>
        <xdr:cNvPr id="164" name="Text Box 13"/>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151</xdr:row>
      <xdr:rowOff>0</xdr:rowOff>
    </xdr:from>
    <xdr:to>
      <xdr:col>3</xdr:col>
      <xdr:colOff>485775</xdr:colOff>
      <xdr:row>367</xdr:row>
      <xdr:rowOff>30956</xdr:rowOff>
    </xdr:to>
    <xdr:sp macro="" textlink="">
      <xdr:nvSpPr>
        <xdr:cNvPr id="165" name="Text Box 272"/>
        <xdr:cNvSpPr txBox="1">
          <a:spLocks noChangeArrowheads="1"/>
        </xdr:cNvSpPr>
      </xdr:nvSpPr>
      <xdr:spPr bwMode="auto">
        <a:xfrm>
          <a:off x="1095375" y="4800600"/>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267006</xdr:rowOff>
    </xdr:to>
    <xdr:sp macro="" textlink="">
      <xdr:nvSpPr>
        <xdr:cNvPr id="166" name="Text Box 13"/>
        <xdr:cNvSpPr txBox="1">
          <a:spLocks noChangeArrowheads="1"/>
        </xdr:cNvSpPr>
      </xdr:nvSpPr>
      <xdr:spPr bwMode="auto">
        <a:xfrm>
          <a:off x="1095375" y="20250150"/>
          <a:ext cx="0" cy="206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119062</xdr:rowOff>
    </xdr:to>
    <xdr:sp macro="" textlink="">
      <xdr:nvSpPr>
        <xdr:cNvPr id="167"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119062</xdr:rowOff>
    </xdr:to>
    <xdr:sp macro="" textlink="">
      <xdr:nvSpPr>
        <xdr:cNvPr id="168" name="Text Box 13"/>
        <xdr:cNvSpPr txBox="1">
          <a:spLocks noChangeArrowheads="1"/>
        </xdr:cNvSpPr>
      </xdr:nvSpPr>
      <xdr:spPr bwMode="auto">
        <a:xfrm>
          <a:off x="1095375" y="20250150"/>
          <a:ext cx="0" cy="19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1099538</xdr:rowOff>
    </xdr:to>
    <xdr:sp macro="" textlink="">
      <xdr:nvSpPr>
        <xdr:cNvPr id="169" name="Text Box 272"/>
        <xdr:cNvSpPr txBox="1">
          <a:spLocks noChangeArrowheads="1"/>
        </xdr:cNvSpPr>
      </xdr:nvSpPr>
      <xdr:spPr bwMode="auto">
        <a:xfrm>
          <a:off x="1095375" y="20250150"/>
          <a:ext cx="0" cy="307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1099539</xdr:rowOff>
    </xdr:to>
    <xdr:sp macro="" textlink="">
      <xdr:nvSpPr>
        <xdr:cNvPr id="170"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1099539</xdr:rowOff>
    </xdr:to>
    <xdr:sp macro="" textlink="">
      <xdr:nvSpPr>
        <xdr:cNvPr id="171"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1099539</xdr:rowOff>
    </xdr:to>
    <xdr:sp macro="" textlink="">
      <xdr:nvSpPr>
        <xdr:cNvPr id="172" name="Text Box 13"/>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1099539</xdr:rowOff>
    </xdr:to>
    <xdr:sp macro="" textlink="">
      <xdr:nvSpPr>
        <xdr:cNvPr id="173" name="Text Box 272"/>
        <xdr:cNvSpPr txBox="1">
          <a:spLocks noChangeArrowheads="1"/>
        </xdr:cNvSpPr>
      </xdr:nvSpPr>
      <xdr:spPr bwMode="auto">
        <a:xfrm>
          <a:off x="1095375" y="20250150"/>
          <a:ext cx="0" cy="3072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1104301</xdr:rowOff>
    </xdr:to>
    <xdr:sp macro="" textlink="">
      <xdr:nvSpPr>
        <xdr:cNvPr id="174"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1104301</xdr:rowOff>
    </xdr:to>
    <xdr:sp macro="" textlink="">
      <xdr:nvSpPr>
        <xdr:cNvPr id="175"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1104301</xdr:rowOff>
    </xdr:to>
    <xdr:sp macro="" textlink="">
      <xdr:nvSpPr>
        <xdr:cNvPr id="176"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1104301</xdr:rowOff>
    </xdr:to>
    <xdr:sp macro="" textlink="">
      <xdr:nvSpPr>
        <xdr:cNvPr id="177"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1104301</xdr:rowOff>
    </xdr:to>
    <xdr:sp macro="" textlink="">
      <xdr:nvSpPr>
        <xdr:cNvPr id="178" name="Text Box 13"/>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1104301</xdr:rowOff>
    </xdr:to>
    <xdr:sp macro="" textlink="">
      <xdr:nvSpPr>
        <xdr:cNvPr id="179" name="Text Box 272"/>
        <xdr:cNvSpPr txBox="1">
          <a:spLocks noChangeArrowheads="1"/>
        </xdr:cNvSpPr>
      </xdr:nvSpPr>
      <xdr:spPr bwMode="auto">
        <a:xfrm>
          <a:off x="1095375" y="20250150"/>
          <a:ext cx="0" cy="3077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8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8"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19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0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5"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1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2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2"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6"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7"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3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49"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0"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1"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3"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4"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5"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6"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7"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8"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59"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60"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61"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62"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63" name="Text Box 13"/>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394911</xdr:rowOff>
    </xdr:to>
    <xdr:sp macro="" textlink="">
      <xdr:nvSpPr>
        <xdr:cNvPr id="264" name="Text Box 272"/>
        <xdr:cNvSpPr txBox="1">
          <a:spLocks noChangeArrowheads="1"/>
        </xdr:cNvSpPr>
      </xdr:nvSpPr>
      <xdr:spPr bwMode="auto">
        <a:xfrm>
          <a:off x="1095375" y="20250150"/>
          <a:ext cx="0" cy="2198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508249</xdr:rowOff>
    </xdr:to>
    <xdr:sp macro="" textlink="">
      <xdr:nvSpPr>
        <xdr:cNvPr id="265" name="Text Box 272"/>
        <xdr:cNvSpPr txBox="1">
          <a:spLocks noChangeArrowheads="1"/>
        </xdr:cNvSpPr>
      </xdr:nvSpPr>
      <xdr:spPr bwMode="auto">
        <a:xfrm>
          <a:off x="1095375" y="20250150"/>
          <a:ext cx="0" cy="2311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508250</xdr:rowOff>
    </xdr:to>
    <xdr:sp macro="" textlink="">
      <xdr:nvSpPr>
        <xdr:cNvPr id="266"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508250</xdr:rowOff>
    </xdr:to>
    <xdr:sp macro="" textlink="">
      <xdr:nvSpPr>
        <xdr:cNvPr id="267"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508250</xdr:rowOff>
    </xdr:to>
    <xdr:sp macro="" textlink="">
      <xdr:nvSpPr>
        <xdr:cNvPr id="268" name="Text Box 13"/>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508250</xdr:rowOff>
    </xdr:to>
    <xdr:sp macro="" textlink="">
      <xdr:nvSpPr>
        <xdr:cNvPr id="269" name="Text Box 272"/>
        <xdr:cNvSpPr txBox="1">
          <a:spLocks noChangeArrowheads="1"/>
        </xdr:cNvSpPr>
      </xdr:nvSpPr>
      <xdr:spPr bwMode="auto">
        <a:xfrm>
          <a:off x="1095375" y="20250150"/>
          <a:ext cx="0" cy="231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505392</xdr:rowOff>
    </xdr:to>
    <xdr:sp macro="" textlink="">
      <xdr:nvSpPr>
        <xdr:cNvPr id="270"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505392</xdr:rowOff>
    </xdr:to>
    <xdr:sp macro="" textlink="">
      <xdr:nvSpPr>
        <xdr:cNvPr id="271"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505392</xdr:rowOff>
    </xdr:to>
    <xdr:sp macro="" textlink="">
      <xdr:nvSpPr>
        <xdr:cNvPr id="272"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505392</xdr:rowOff>
    </xdr:to>
    <xdr:sp macro="" textlink="">
      <xdr:nvSpPr>
        <xdr:cNvPr id="273"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505392</xdr:rowOff>
    </xdr:to>
    <xdr:sp macro="" textlink="">
      <xdr:nvSpPr>
        <xdr:cNvPr id="274" name="Text Box 13"/>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62</xdr:row>
      <xdr:rowOff>0</xdr:rowOff>
    </xdr:from>
    <xdr:to>
      <xdr:col>3</xdr:col>
      <xdr:colOff>485775</xdr:colOff>
      <xdr:row>139</xdr:row>
      <xdr:rowOff>505392</xdr:rowOff>
    </xdr:to>
    <xdr:sp macro="" textlink="">
      <xdr:nvSpPr>
        <xdr:cNvPr id="275" name="Text Box 272"/>
        <xdr:cNvSpPr txBox="1">
          <a:spLocks noChangeArrowheads="1"/>
        </xdr:cNvSpPr>
      </xdr:nvSpPr>
      <xdr:spPr bwMode="auto">
        <a:xfrm>
          <a:off x="1095375" y="20250150"/>
          <a:ext cx="0" cy="2309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404</xdr:row>
      <xdr:rowOff>31636</xdr:rowOff>
    </xdr:to>
    <xdr:sp macro="" textlink="">
      <xdr:nvSpPr>
        <xdr:cNvPr id="277"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404</xdr:row>
      <xdr:rowOff>41161</xdr:rowOff>
    </xdr:to>
    <xdr:sp macro="" textlink="">
      <xdr:nvSpPr>
        <xdr:cNvPr id="278" name="Text Box 13"/>
        <xdr:cNvSpPr txBox="1">
          <a:spLocks noChangeArrowheads="1"/>
        </xdr:cNvSpPr>
      </xdr:nvSpPr>
      <xdr:spPr bwMode="auto">
        <a:xfrm>
          <a:off x="1104900" y="200025"/>
          <a:ext cx="123825" cy="664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404</xdr:row>
      <xdr:rowOff>31636</xdr:rowOff>
    </xdr:to>
    <xdr:sp macro="" textlink="">
      <xdr:nvSpPr>
        <xdr:cNvPr id="279" name="Text Box 13"/>
        <xdr:cNvSpPr txBox="1">
          <a:spLocks noChangeArrowheads="1"/>
        </xdr:cNvSpPr>
      </xdr:nvSpPr>
      <xdr:spPr bwMode="auto">
        <a:xfrm>
          <a:off x="1104900" y="200025"/>
          <a:ext cx="123825" cy="654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906576</xdr:rowOff>
    </xdr:to>
    <xdr:sp macro="" textlink="">
      <xdr:nvSpPr>
        <xdr:cNvPr id="280"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905081</xdr:rowOff>
    </xdr:to>
    <xdr:sp macro="" textlink="">
      <xdr:nvSpPr>
        <xdr:cNvPr id="281"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905081</xdr:rowOff>
    </xdr:to>
    <xdr:sp macro="" textlink="">
      <xdr:nvSpPr>
        <xdr:cNvPr id="282"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906576</xdr:rowOff>
    </xdr:to>
    <xdr:sp macro="" textlink="">
      <xdr:nvSpPr>
        <xdr:cNvPr id="283"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1097897</xdr:rowOff>
    </xdr:to>
    <xdr:sp macro="" textlink="">
      <xdr:nvSpPr>
        <xdr:cNvPr id="284"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1097898</xdr:rowOff>
    </xdr:to>
    <xdr:sp macro="" textlink="">
      <xdr:nvSpPr>
        <xdr:cNvPr id="285"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1097898</xdr:rowOff>
    </xdr:to>
    <xdr:sp macro="" textlink="">
      <xdr:nvSpPr>
        <xdr:cNvPr id="286"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1097898</xdr:rowOff>
    </xdr:to>
    <xdr:sp macro="" textlink="">
      <xdr:nvSpPr>
        <xdr:cNvPr id="287"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1097898</xdr:rowOff>
    </xdr:to>
    <xdr:sp macro="" textlink="">
      <xdr:nvSpPr>
        <xdr:cNvPr id="288"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1102660</xdr:rowOff>
    </xdr:to>
    <xdr:sp macro="" textlink="">
      <xdr:nvSpPr>
        <xdr:cNvPr id="289"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1102660</xdr:rowOff>
    </xdr:to>
    <xdr:sp macro="" textlink="">
      <xdr:nvSpPr>
        <xdr:cNvPr id="290"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1102660</xdr:rowOff>
    </xdr:to>
    <xdr:sp macro="" textlink="">
      <xdr:nvSpPr>
        <xdr:cNvPr id="291"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1102660</xdr:rowOff>
    </xdr:to>
    <xdr:sp macro="" textlink="">
      <xdr:nvSpPr>
        <xdr:cNvPr id="292"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1102660</xdr:rowOff>
    </xdr:to>
    <xdr:sp macro="" textlink="">
      <xdr:nvSpPr>
        <xdr:cNvPr id="293"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1102660</xdr:rowOff>
    </xdr:to>
    <xdr:sp macro="" textlink="">
      <xdr:nvSpPr>
        <xdr:cNvPr id="294"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905080</xdr:rowOff>
    </xdr:to>
    <xdr:sp macro="" textlink="">
      <xdr:nvSpPr>
        <xdr:cNvPr id="295"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905080</xdr:rowOff>
    </xdr:to>
    <xdr:sp macro="" textlink="">
      <xdr:nvSpPr>
        <xdr:cNvPr id="29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905081</xdr:rowOff>
    </xdr:to>
    <xdr:sp macro="" textlink="">
      <xdr:nvSpPr>
        <xdr:cNvPr id="297"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905081</xdr:rowOff>
    </xdr:to>
    <xdr:sp macro="" textlink="">
      <xdr:nvSpPr>
        <xdr:cNvPr id="298"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903854</xdr:rowOff>
    </xdr:to>
    <xdr:sp macro="" textlink="">
      <xdr:nvSpPr>
        <xdr:cNvPr id="299"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903854</xdr:rowOff>
    </xdr:to>
    <xdr:sp macro="" textlink="">
      <xdr:nvSpPr>
        <xdr:cNvPr id="300"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1093816</xdr:rowOff>
    </xdr:to>
    <xdr:sp macro="" textlink="">
      <xdr:nvSpPr>
        <xdr:cNvPr id="301"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1093817</xdr:rowOff>
    </xdr:to>
    <xdr:sp macro="" textlink="">
      <xdr:nvSpPr>
        <xdr:cNvPr id="302"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1093817</xdr:rowOff>
    </xdr:to>
    <xdr:sp macro="" textlink="">
      <xdr:nvSpPr>
        <xdr:cNvPr id="303"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1093817</xdr:rowOff>
    </xdr:to>
    <xdr:sp macro="" textlink="">
      <xdr:nvSpPr>
        <xdr:cNvPr id="304"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1093817</xdr:rowOff>
    </xdr:to>
    <xdr:sp macro="" textlink="">
      <xdr:nvSpPr>
        <xdr:cNvPr id="305"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1100484</xdr:rowOff>
    </xdr:to>
    <xdr:sp macro="" textlink="">
      <xdr:nvSpPr>
        <xdr:cNvPr id="306"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1100484</xdr:rowOff>
    </xdr:to>
    <xdr:sp macro="" textlink="">
      <xdr:nvSpPr>
        <xdr:cNvPr id="307"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1100484</xdr:rowOff>
    </xdr:to>
    <xdr:sp macro="" textlink="">
      <xdr:nvSpPr>
        <xdr:cNvPr id="308"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1100484</xdr:rowOff>
    </xdr:to>
    <xdr:sp macro="" textlink="">
      <xdr:nvSpPr>
        <xdr:cNvPr id="309"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1100484</xdr:rowOff>
    </xdr:to>
    <xdr:sp macro="" textlink="">
      <xdr:nvSpPr>
        <xdr:cNvPr id="310"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1100484</xdr:rowOff>
    </xdr:to>
    <xdr:sp macro="" textlink="">
      <xdr:nvSpPr>
        <xdr:cNvPr id="311"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903854</xdr:rowOff>
    </xdr:to>
    <xdr:sp macro="" textlink="">
      <xdr:nvSpPr>
        <xdr:cNvPr id="312"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903854</xdr:rowOff>
    </xdr:to>
    <xdr:sp macro="" textlink="">
      <xdr:nvSpPr>
        <xdr:cNvPr id="31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903854</xdr:rowOff>
    </xdr:to>
    <xdr:sp macro="" textlink="">
      <xdr:nvSpPr>
        <xdr:cNvPr id="31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158</xdr:row>
      <xdr:rowOff>0</xdr:rowOff>
    </xdr:from>
    <xdr:to>
      <xdr:col>3</xdr:col>
      <xdr:colOff>485775</xdr:colOff>
      <xdr:row>371</xdr:row>
      <xdr:rowOff>903854</xdr:rowOff>
    </xdr:to>
    <xdr:sp macro="" textlink="">
      <xdr:nvSpPr>
        <xdr:cNvPr id="315"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160</xdr:row>
      <xdr:rowOff>0</xdr:rowOff>
    </xdr:from>
    <xdr:to>
      <xdr:col>3</xdr:col>
      <xdr:colOff>495300</xdr:colOff>
      <xdr:row>367</xdr:row>
      <xdr:rowOff>245630</xdr:rowOff>
    </xdr:to>
    <xdr:sp macro="" textlink="">
      <xdr:nvSpPr>
        <xdr:cNvPr id="316"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160</xdr:row>
      <xdr:rowOff>0</xdr:rowOff>
    </xdr:from>
    <xdr:to>
      <xdr:col>3</xdr:col>
      <xdr:colOff>495300</xdr:colOff>
      <xdr:row>367</xdr:row>
      <xdr:rowOff>245630</xdr:rowOff>
    </xdr:to>
    <xdr:sp macro="" textlink="">
      <xdr:nvSpPr>
        <xdr:cNvPr id="317"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160</xdr:row>
      <xdr:rowOff>0</xdr:rowOff>
    </xdr:from>
    <xdr:to>
      <xdr:col>3</xdr:col>
      <xdr:colOff>495300</xdr:colOff>
      <xdr:row>367</xdr:row>
      <xdr:rowOff>245630</xdr:rowOff>
    </xdr:to>
    <xdr:sp macro="" textlink="">
      <xdr:nvSpPr>
        <xdr:cNvPr id="318"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160</xdr:row>
      <xdr:rowOff>0</xdr:rowOff>
    </xdr:from>
    <xdr:to>
      <xdr:col>3</xdr:col>
      <xdr:colOff>495300</xdr:colOff>
      <xdr:row>367</xdr:row>
      <xdr:rowOff>245630</xdr:rowOff>
    </xdr:to>
    <xdr:sp macro="" textlink="">
      <xdr:nvSpPr>
        <xdr:cNvPr id="319" name="Text Box 13"/>
        <xdr:cNvSpPr txBox="1">
          <a:spLocks noChangeArrowheads="1"/>
        </xdr:cNvSpPr>
      </xdr:nvSpPr>
      <xdr:spPr bwMode="auto">
        <a:xfrm>
          <a:off x="1104900" y="200025"/>
          <a:ext cx="123825" cy="5980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160</xdr:row>
      <xdr:rowOff>0</xdr:rowOff>
    </xdr:from>
    <xdr:to>
      <xdr:col>7</xdr:col>
      <xdr:colOff>25975</xdr:colOff>
      <xdr:row>367</xdr:row>
      <xdr:rowOff>455840</xdr:rowOff>
    </xdr:to>
    <xdr:sp macro="" textlink="">
      <xdr:nvSpPr>
        <xdr:cNvPr id="320" name="Text Box 272"/>
        <xdr:cNvSpPr txBox="1">
          <a:spLocks noChangeArrowheads="1"/>
        </xdr:cNvSpPr>
      </xdr:nvSpPr>
      <xdr:spPr bwMode="auto">
        <a:xfrm>
          <a:off x="5038725" y="200025"/>
          <a:ext cx="6926"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34794</xdr:rowOff>
    </xdr:to>
    <xdr:sp macro="" textlink="">
      <xdr:nvSpPr>
        <xdr:cNvPr id="321"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32184</xdr:rowOff>
    </xdr:to>
    <xdr:sp macro="" textlink="">
      <xdr:nvSpPr>
        <xdr:cNvPr id="322"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32184</xdr:rowOff>
    </xdr:to>
    <xdr:sp macro="" textlink="">
      <xdr:nvSpPr>
        <xdr:cNvPr id="323"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34794</xdr:rowOff>
    </xdr:to>
    <xdr:sp macro="" textlink="">
      <xdr:nvSpPr>
        <xdr:cNvPr id="324" name="Text Box 13"/>
        <xdr:cNvSpPr txBox="1">
          <a:spLocks noChangeArrowheads="1"/>
        </xdr:cNvSpPr>
      </xdr:nvSpPr>
      <xdr:spPr bwMode="auto">
        <a:xfrm>
          <a:off x="1095375" y="200025"/>
          <a:ext cx="0" cy="384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218537</xdr:rowOff>
    </xdr:to>
    <xdr:sp macro="" textlink="">
      <xdr:nvSpPr>
        <xdr:cNvPr id="325" name="Text Box 272"/>
        <xdr:cNvSpPr txBox="1">
          <a:spLocks noChangeArrowheads="1"/>
        </xdr:cNvSpPr>
      </xdr:nvSpPr>
      <xdr:spPr bwMode="auto">
        <a:xfrm>
          <a:off x="1095375" y="200025"/>
          <a:ext cx="0" cy="5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218538</xdr:rowOff>
    </xdr:to>
    <xdr:sp macro="" textlink="">
      <xdr:nvSpPr>
        <xdr:cNvPr id="326"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218538</xdr:rowOff>
    </xdr:to>
    <xdr:sp macro="" textlink="">
      <xdr:nvSpPr>
        <xdr:cNvPr id="327"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218538</xdr:rowOff>
    </xdr:to>
    <xdr:sp macro="" textlink="">
      <xdr:nvSpPr>
        <xdr:cNvPr id="328" name="Text Box 13"/>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218538</xdr:rowOff>
    </xdr:to>
    <xdr:sp macro="" textlink="">
      <xdr:nvSpPr>
        <xdr:cNvPr id="329" name="Text Box 272"/>
        <xdr:cNvSpPr txBox="1">
          <a:spLocks noChangeArrowheads="1"/>
        </xdr:cNvSpPr>
      </xdr:nvSpPr>
      <xdr:spPr bwMode="auto">
        <a:xfrm>
          <a:off x="1095375" y="200025"/>
          <a:ext cx="0" cy="57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223300</xdr:rowOff>
    </xdr:to>
    <xdr:sp macro="" textlink="">
      <xdr:nvSpPr>
        <xdr:cNvPr id="330"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223300</xdr:rowOff>
    </xdr:to>
    <xdr:sp macro="" textlink="">
      <xdr:nvSpPr>
        <xdr:cNvPr id="331"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223300</xdr:rowOff>
    </xdr:to>
    <xdr:sp macro="" textlink="">
      <xdr:nvSpPr>
        <xdr:cNvPr id="332"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223300</xdr:rowOff>
    </xdr:to>
    <xdr:sp macro="" textlink="">
      <xdr:nvSpPr>
        <xdr:cNvPr id="333"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223300</xdr:rowOff>
    </xdr:to>
    <xdr:sp macro="" textlink="">
      <xdr:nvSpPr>
        <xdr:cNvPr id="334" name="Text Box 13"/>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223300</xdr:rowOff>
    </xdr:to>
    <xdr:sp macro="" textlink="">
      <xdr:nvSpPr>
        <xdr:cNvPr id="335" name="Text Box 272"/>
        <xdr:cNvSpPr txBox="1">
          <a:spLocks noChangeArrowheads="1"/>
        </xdr:cNvSpPr>
      </xdr:nvSpPr>
      <xdr:spPr bwMode="auto">
        <a:xfrm>
          <a:off x="1095375" y="200025"/>
          <a:ext cx="0" cy="575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32183</xdr:rowOff>
    </xdr:to>
    <xdr:sp macro="" textlink="">
      <xdr:nvSpPr>
        <xdr:cNvPr id="336"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32183</xdr:rowOff>
    </xdr:to>
    <xdr:sp macro="" textlink="">
      <xdr:nvSpPr>
        <xdr:cNvPr id="337" name="Text Box 13"/>
        <xdr:cNvSpPr txBox="1">
          <a:spLocks noChangeArrowheads="1"/>
        </xdr:cNvSpPr>
      </xdr:nvSpPr>
      <xdr:spPr bwMode="auto">
        <a:xfrm>
          <a:off x="1095375" y="200025"/>
          <a:ext cx="0" cy="382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32184</xdr:rowOff>
    </xdr:to>
    <xdr:sp macro="" textlink="">
      <xdr:nvSpPr>
        <xdr:cNvPr id="338" name="Text Box 13"/>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32184</xdr:rowOff>
    </xdr:to>
    <xdr:sp macro="" textlink="">
      <xdr:nvSpPr>
        <xdr:cNvPr id="339" name="Text Box 272"/>
        <xdr:cNvSpPr txBox="1">
          <a:spLocks noChangeArrowheads="1"/>
        </xdr:cNvSpPr>
      </xdr:nvSpPr>
      <xdr:spPr bwMode="auto">
        <a:xfrm>
          <a:off x="1095375" y="200025"/>
          <a:ext cx="0" cy="382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30957</xdr:rowOff>
    </xdr:to>
    <xdr:sp macro="" textlink="">
      <xdr:nvSpPr>
        <xdr:cNvPr id="340"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30957</xdr:rowOff>
    </xdr:to>
    <xdr:sp macro="" textlink="">
      <xdr:nvSpPr>
        <xdr:cNvPr id="341"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214456</xdr:rowOff>
    </xdr:to>
    <xdr:sp macro="" textlink="">
      <xdr:nvSpPr>
        <xdr:cNvPr id="342" name="Text Box 272"/>
        <xdr:cNvSpPr txBox="1">
          <a:spLocks noChangeArrowheads="1"/>
        </xdr:cNvSpPr>
      </xdr:nvSpPr>
      <xdr:spPr bwMode="auto">
        <a:xfrm>
          <a:off x="1095375" y="200025"/>
          <a:ext cx="0" cy="566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214457</xdr:rowOff>
    </xdr:to>
    <xdr:sp macro="" textlink="">
      <xdr:nvSpPr>
        <xdr:cNvPr id="343"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214457</xdr:rowOff>
    </xdr:to>
    <xdr:sp macro="" textlink="">
      <xdr:nvSpPr>
        <xdr:cNvPr id="344"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214457</xdr:rowOff>
    </xdr:to>
    <xdr:sp macro="" textlink="">
      <xdr:nvSpPr>
        <xdr:cNvPr id="345" name="Text Box 13"/>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214457</xdr:rowOff>
    </xdr:to>
    <xdr:sp macro="" textlink="">
      <xdr:nvSpPr>
        <xdr:cNvPr id="346" name="Text Box 272"/>
        <xdr:cNvSpPr txBox="1">
          <a:spLocks noChangeArrowheads="1"/>
        </xdr:cNvSpPr>
      </xdr:nvSpPr>
      <xdr:spPr bwMode="auto">
        <a:xfrm>
          <a:off x="1095375" y="200025"/>
          <a:ext cx="0" cy="5668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221124</xdr:rowOff>
    </xdr:to>
    <xdr:sp macro="" textlink="">
      <xdr:nvSpPr>
        <xdr:cNvPr id="347"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221124</xdr:rowOff>
    </xdr:to>
    <xdr:sp macro="" textlink="">
      <xdr:nvSpPr>
        <xdr:cNvPr id="348"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221124</xdr:rowOff>
    </xdr:to>
    <xdr:sp macro="" textlink="">
      <xdr:nvSpPr>
        <xdr:cNvPr id="349"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221124</xdr:rowOff>
    </xdr:to>
    <xdr:sp macro="" textlink="">
      <xdr:nvSpPr>
        <xdr:cNvPr id="350"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221124</xdr:rowOff>
    </xdr:to>
    <xdr:sp macro="" textlink="">
      <xdr:nvSpPr>
        <xdr:cNvPr id="351" name="Text Box 13"/>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221124</xdr:rowOff>
    </xdr:to>
    <xdr:sp macro="" textlink="">
      <xdr:nvSpPr>
        <xdr:cNvPr id="352" name="Text Box 272"/>
        <xdr:cNvSpPr txBox="1">
          <a:spLocks noChangeArrowheads="1"/>
        </xdr:cNvSpPr>
      </xdr:nvSpPr>
      <xdr:spPr bwMode="auto">
        <a:xfrm>
          <a:off x="1095375" y="200025"/>
          <a:ext cx="0" cy="573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30957</xdr:rowOff>
    </xdr:to>
    <xdr:sp macro="" textlink="">
      <xdr:nvSpPr>
        <xdr:cNvPr id="353"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30957</xdr:rowOff>
    </xdr:to>
    <xdr:sp macro="" textlink="">
      <xdr:nvSpPr>
        <xdr:cNvPr id="354"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30957</xdr:rowOff>
    </xdr:to>
    <xdr:sp macro="" textlink="">
      <xdr:nvSpPr>
        <xdr:cNvPr id="355" name="Text Box 13"/>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160</xdr:row>
      <xdr:rowOff>0</xdr:rowOff>
    </xdr:from>
    <xdr:to>
      <xdr:col>3</xdr:col>
      <xdr:colOff>485775</xdr:colOff>
      <xdr:row>367</xdr:row>
      <xdr:rowOff>30957</xdr:rowOff>
    </xdr:to>
    <xdr:sp macro="" textlink="">
      <xdr:nvSpPr>
        <xdr:cNvPr id="356" name="Text Box 272"/>
        <xdr:cNvSpPr txBox="1">
          <a:spLocks noChangeArrowheads="1"/>
        </xdr:cNvSpPr>
      </xdr:nvSpPr>
      <xdr:spPr bwMode="auto">
        <a:xfrm>
          <a:off x="1095375" y="200025"/>
          <a:ext cx="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189</xdr:row>
      <xdr:rowOff>0</xdr:rowOff>
    </xdr:from>
    <xdr:to>
      <xdr:col>7</xdr:col>
      <xdr:colOff>23811</xdr:colOff>
      <xdr:row>427</xdr:row>
      <xdr:rowOff>60892</xdr:rowOff>
    </xdr:to>
    <xdr:sp macro="" textlink="">
      <xdr:nvSpPr>
        <xdr:cNvPr id="357" name="Text Box 272"/>
        <xdr:cNvSpPr txBox="1">
          <a:spLocks noChangeArrowheads="1"/>
        </xdr:cNvSpPr>
      </xdr:nvSpPr>
      <xdr:spPr bwMode="auto">
        <a:xfrm>
          <a:off x="6096000" y="16373475"/>
          <a:ext cx="4762" cy="148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428</xdr:row>
      <xdr:rowOff>13495</xdr:rowOff>
    </xdr:to>
    <xdr:sp macro="" textlink="">
      <xdr:nvSpPr>
        <xdr:cNvPr id="358"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428</xdr:row>
      <xdr:rowOff>13495</xdr:rowOff>
    </xdr:to>
    <xdr:sp macro="" textlink="">
      <xdr:nvSpPr>
        <xdr:cNvPr id="359"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428</xdr:row>
      <xdr:rowOff>13495</xdr:rowOff>
    </xdr:to>
    <xdr:sp macro="" textlink="">
      <xdr:nvSpPr>
        <xdr:cNvPr id="360"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428</xdr:row>
      <xdr:rowOff>13495</xdr:rowOff>
    </xdr:to>
    <xdr:sp macro="" textlink="">
      <xdr:nvSpPr>
        <xdr:cNvPr id="361"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428</xdr:row>
      <xdr:rowOff>13495</xdr:rowOff>
    </xdr:to>
    <xdr:sp macro="" textlink="">
      <xdr:nvSpPr>
        <xdr:cNvPr id="362" name="Text Box 13"/>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428</xdr:row>
      <xdr:rowOff>13495</xdr:rowOff>
    </xdr:to>
    <xdr:sp macro="" textlink="">
      <xdr:nvSpPr>
        <xdr:cNvPr id="363" name="Text Box 272"/>
        <xdr:cNvSpPr txBox="1">
          <a:spLocks noChangeArrowheads="1"/>
        </xdr:cNvSpPr>
      </xdr:nvSpPr>
      <xdr:spPr bwMode="auto">
        <a:xfrm>
          <a:off x="1095375" y="16373475"/>
          <a:ext cx="0" cy="1666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427</xdr:row>
      <xdr:rowOff>60892</xdr:rowOff>
    </xdr:to>
    <xdr:sp macro="" textlink="">
      <xdr:nvSpPr>
        <xdr:cNvPr id="364"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427</xdr:row>
      <xdr:rowOff>60892</xdr:rowOff>
    </xdr:to>
    <xdr:sp macro="" textlink="">
      <xdr:nvSpPr>
        <xdr:cNvPr id="365"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427</xdr:row>
      <xdr:rowOff>60892</xdr:rowOff>
    </xdr:to>
    <xdr:sp macro="" textlink="">
      <xdr:nvSpPr>
        <xdr:cNvPr id="366"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427</xdr:row>
      <xdr:rowOff>60892</xdr:rowOff>
    </xdr:to>
    <xdr:sp macro="" textlink="">
      <xdr:nvSpPr>
        <xdr:cNvPr id="367"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427</xdr:row>
      <xdr:rowOff>60892</xdr:rowOff>
    </xdr:to>
    <xdr:sp macro="" textlink="">
      <xdr:nvSpPr>
        <xdr:cNvPr id="368" name="Text Box 13"/>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189</xdr:row>
      <xdr:rowOff>0</xdr:rowOff>
    </xdr:from>
    <xdr:to>
      <xdr:col>3</xdr:col>
      <xdr:colOff>485775</xdr:colOff>
      <xdr:row>427</xdr:row>
      <xdr:rowOff>60892</xdr:rowOff>
    </xdr:to>
    <xdr:sp macro="" textlink="">
      <xdr:nvSpPr>
        <xdr:cNvPr id="369" name="Text Box 272"/>
        <xdr:cNvSpPr txBox="1">
          <a:spLocks noChangeArrowheads="1"/>
        </xdr:cNvSpPr>
      </xdr:nvSpPr>
      <xdr:spPr bwMode="auto">
        <a:xfrm>
          <a:off x="1095375" y="16373475"/>
          <a:ext cx="0" cy="1463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308</xdr:row>
      <xdr:rowOff>0</xdr:rowOff>
    </xdr:from>
    <xdr:to>
      <xdr:col>3</xdr:col>
      <xdr:colOff>476250</xdr:colOff>
      <xdr:row>366</xdr:row>
      <xdr:rowOff>597851</xdr:rowOff>
    </xdr:to>
    <xdr:sp macro="" textlink="">
      <xdr:nvSpPr>
        <xdr:cNvPr id="370" name="Text Box 13"/>
        <xdr:cNvSpPr txBox="1">
          <a:spLocks noChangeArrowheads="1"/>
        </xdr:cNvSpPr>
      </xdr:nvSpPr>
      <xdr:spPr bwMode="auto">
        <a:xfrm>
          <a:off x="1085850" y="127615950"/>
          <a:ext cx="0" cy="725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153931</xdr:rowOff>
    </xdr:to>
    <xdr:sp macro="" textlink="">
      <xdr:nvSpPr>
        <xdr:cNvPr id="371" name="Text Box 13" hidden="1"/>
        <xdr:cNvSpPr txBox="1">
          <a:spLocks noChangeArrowheads="1"/>
        </xdr:cNvSpPr>
      </xdr:nvSpPr>
      <xdr:spPr bwMode="auto">
        <a:xfrm>
          <a:off x="809625" y="14497050"/>
          <a:ext cx="0" cy="352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148684</xdr:rowOff>
    </xdr:to>
    <xdr:sp macro="" textlink="">
      <xdr:nvSpPr>
        <xdr:cNvPr id="372"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176214</xdr:rowOff>
    </xdr:to>
    <xdr:sp macro="" textlink="">
      <xdr:nvSpPr>
        <xdr:cNvPr id="373"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176214</xdr:rowOff>
    </xdr:to>
    <xdr:sp macro="" textlink="">
      <xdr:nvSpPr>
        <xdr:cNvPr id="374"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148684</xdr:rowOff>
    </xdr:to>
    <xdr:sp macro="" textlink="">
      <xdr:nvSpPr>
        <xdr:cNvPr id="375" name="Text Box 13" hidden="1"/>
        <xdr:cNvSpPr txBox="1">
          <a:spLocks noChangeArrowheads="1"/>
        </xdr:cNvSpPr>
      </xdr:nvSpPr>
      <xdr:spPr bwMode="auto">
        <a:xfrm>
          <a:off x="809625" y="14497050"/>
          <a:ext cx="0" cy="34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152745</xdr:rowOff>
    </xdr:to>
    <xdr:sp macro="" textlink="">
      <xdr:nvSpPr>
        <xdr:cNvPr id="376" name="Text Box 272" hidden="1"/>
        <xdr:cNvSpPr txBox="1">
          <a:spLocks noChangeArrowheads="1"/>
        </xdr:cNvSpPr>
      </xdr:nvSpPr>
      <xdr:spPr bwMode="auto">
        <a:xfrm>
          <a:off x="809625" y="14497050"/>
          <a:ext cx="0" cy="351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152746</xdr:rowOff>
    </xdr:to>
    <xdr:sp macro="" textlink="">
      <xdr:nvSpPr>
        <xdr:cNvPr id="377"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152746</xdr:rowOff>
    </xdr:to>
    <xdr:sp macro="" textlink="">
      <xdr:nvSpPr>
        <xdr:cNvPr id="378"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152746</xdr:rowOff>
    </xdr:to>
    <xdr:sp macro="" textlink="">
      <xdr:nvSpPr>
        <xdr:cNvPr id="379" name="Text Box 13"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152746</xdr:rowOff>
    </xdr:to>
    <xdr:sp macro="" textlink="">
      <xdr:nvSpPr>
        <xdr:cNvPr id="380" name="Text Box 272" hidden="1"/>
        <xdr:cNvSpPr txBox="1">
          <a:spLocks noChangeArrowheads="1"/>
        </xdr:cNvSpPr>
      </xdr:nvSpPr>
      <xdr:spPr bwMode="auto">
        <a:xfrm>
          <a:off x="809625" y="14497050"/>
          <a:ext cx="0" cy="351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149888</xdr:rowOff>
    </xdr:to>
    <xdr:sp macro="" textlink="">
      <xdr:nvSpPr>
        <xdr:cNvPr id="381"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149888</xdr:rowOff>
    </xdr:to>
    <xdr:sp macro="" textlink="">
      <xdr:nvSpPr>
        <xdr:cNvPr id="382"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149888</xdr:rowOff>
    </xdr:to>
    <xdr:sp macro="" textlink="">
      <xdr:nvSpPr>
        <xdr:cNvPr id="383"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149888</xdr:rowOff>
    </xdr:to>
    <xdr:sp macro="" textlink="">
      <xdr:nvSpPr>
        <xdr:cNvPr id="384"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149888</xdr:rowOff>
    </xdr:to>
    <xdr:sp macro="" textlink="">
      <xdr:nvSpPr>
        <xdr:cNvPr id="385" name="Text Box 13"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149888</xdr:rowOff>
    </xdr:to>
    <xdr:sp macro="" textlink="">
      <xdr:nvSpPr>
        <xdr:cNvPr id="386" name="Text Box 272" hidden="1"/>
        <xdr:cNvSpPr txBox="1">
          <a:spLocks noChangeArrowheads="1"/>
        </xdr:cNvSpPr>
      </xdr:nvSpPr>
      <xdr:spPr bwMode="auto">
        <a:xfrm>
          <a:off x="809625" y="14497050"/>
          <a:ext cx="0" cy="348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176213</xdr:rowOff>
    </xdr:to>
    <xdr:sp macro="" textlink="">
      <xdr:nvSpPr>
        <xdr:cNvPr id="387"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176213</xdr:rowOff>
    </xdr:to>
    <xdr:sp macro="" textlink="">
      <xdr:nvSpPr>
        <xdr:cNvPr id="388" name="Text Box 13" hidden="1"/>
        <xdr:cNvSpPr txBox="1">
          <a:spLocks noChangeArrowheads="1"/>
        </xdr:cNvSpPr>
      </xdr:nvSpPr>
      <xdr:spPr bwMode="auto">
        <a:xfrm>
          <a:off x="809625" y="14497050"/>
          <a:ext cx="0" cy="176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176214</xdr:rowOff>
    </xdr:to>
    <xdr:sp macro="" textlink="">
      <xdr:nvSpPr>
        <xdr:cNvPr id="389" name="Text Box 13"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176214</xdr:rowOff>
    </xdr:to>
    <xdr:sp macro="" textlink="">
      <xdr:nvSpPr>
        <xdr:cNvPr id="390" name="Text Box 272" hidden="1"/>
        <xdr:cNvSpPr txBox="1">
          <a:spLocks noChangeArrowheads="1"/>
        </xdr:cNvSpPr>
      </xdr:nvSpPr>
      <xdr:spPr bwMode="auto">
        <a:xfrm>
          <a:off x="809625" y="14497050"/>
          <a:ext cx="0" cy="176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39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09"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1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6"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2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3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3"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7"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8"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4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5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0"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1"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2"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4"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5"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6"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7"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8"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69"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70"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71"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72"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73"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74" name="Text Box 13"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154373</xdr:rowOff>
    </xdr:to>
    <xdr:sp macro="" textlink="">
      <xdr:nvSpPr>
        <xdr:cNvPr id="475" name="Text Box 272" hidden="1"/>
        <xdr:cNvSpPr txBox="1">
          <a:spLocks noChangeArrowheads="1"/>
        </xdr:cNvSpPr>
      </xdr:nvSpPr>
      <xdr:spPr bwMode="auto">
        <a:xfrm>
          <a:off x="809625" y="14497050"/>
          <a:ext cx="0" cy="352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173082</xdr:rowOff>
    </xdr:to>
    <xdr:sp macro="" textlink="">
      <xdr:nvSpPr>
        <xdr:cNvPr id="476"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173082</xdr:rowOff>
    </xdr:to>
    <xdr:sp macro="" textlink="">
      <xdr:nvSpPr>
        <xdr:cNvPr id="477"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152474</xdr:rowOff>
    </xdr:to>
    <xdr:sp macro="" textlink="">
      <xdr:nvSpPr>
        <xdr:cNvPr id="478" name="Text Box 272" hidden="1"/>
        <xdr:cNvSpPr txBox="1">
          <a:spLocks noChangeArrowheads="1"/>
        </xdr:cNvSpPr>
      </xdr:nvSpPr>
      <xdr:spPr bwMode="auto">
        <a:xfrm>
          <a:off x="809625" y="14497050"/>
          <a:ext cx="0" cy="350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152475</xdr:rowOff>
    </xdr:to>
    <xdr:sp macro="" textlink="">
      <xdr:nvSpPr>
        <xdr:cNvPr id="479"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152475</xdr:rowOff>
    </xdr:to>
    <xdr:sp macro="" textlink="">
      <xdr:nvSpPr>
        <xdr:cNvPr id="480"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152475</xdr:rowOff>
    </xdr:to>
    <xdr:sp macro="" textlink="">
      <xdr:nvSpPr>
        <xdr:cNvPr id="481" name="Text Box 13"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152475</xdr:rowOff>
    </xdr:to>
    <xdr:sp macro="" textlink="">
      <xdr:nvSpPr>
        <xdr:cNvPr id="482" name="Text Box 272" hidden="1"/>
        <xdr:cNvSpPr txBox="1">
          <a:spLocks noChangeArrowheads="1"/>
        </xdr:cNvSpPr>
      </xdr:nvSpPr>
      <xdr:spPr bwMode="auto">
        <a:xfrm>
          <a:off x="809625" y="14497050"/>
          <a:ext cx="0" cy="350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149617</xdr:rowOff>
    </xdr:to>
    <xdr:sp macro="" textlink="">
      <xdr:nvSpPr>
        <xdr:cNvPr id="483"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149617</xdr:rowOff>
    </xdr:to>
    <xdr:sp macro="" textlink="">
      <xdr:nvSpPr>
        <xdr:cNvPr id="484"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149617</xdr:rowOff>
    </xdr:to>
    <xdr:sp macro="" textlink="">
      <xdr:nvSpPr>
        <xdr:cNvPr id="485"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149617</xdr:rowOff>
    </xdr:to>
    <xdr:sp macro="" textlink="">
      <xdr:nvSpPr>
        <xdr:cNvPr id="486"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149617</xdr:rowOff>
    </xdr:to>
    <xdr:sp macro="" textlink="">
      <xdr:nvSpPr>
        <xdr:cNvPr id="487" name="Text Box 13"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136</xdr:row>
      <xdr:rowOff>149617</xdr:rowOff>
    </xdr:to>
    <xdr:sp macro="" textlink="">
      <xdr:nvSpPr>
        <xdr:cNvPr id="488" name="Text Box 272" hidden="1"/>
        <xdr:cNvSpPr txBox="1">
          <a:spLocks noChangeArrowheads="1"/>
        </xdr:cNvSpPr>
      </xdr:nvSpPr>
      <xdr:spPr bwMode="auto">
        <a:xfrm>
          <a:off x="809625" y="14497050"/>
          <a:ext cx="0" cy="3479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173082</xdr:rowOff>
    </xdr:to>
    <xdr:sp macro="" textlink="">
      <xdr:nvSpPr>
        <xdr:cNvPr id="489"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173082</xdr:rowOff>
    </xdr:to>
    <xdr:sp macro="" textlink="">
      <xdr:nvSpPr>
        <xdr:cNvPr id="490"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173082</xdr:rowOff>
    </xdr:to>
    <xdr:sp macro="" textlink="">
      <xdr:nvSpPr>
        <xdr:cNvPr id="491" name="Text Box 13"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135</xdr:row>
      <xdr:rowOff>173082</xdr:rowOff>
    </xdr:to>
    <xdr:sp macro="" textlink="">
      <xdr:nvSpPr>
        <xdr:cNvPr id="492" name="Text Box 272" hidden="1"/>
        <xdr:cNvSpPr txBox="1">
          <a:spLocks noChangeArrowheads="1"/>
        </xdr:cNvSpPr>
      </xdr:nvSpPr>
      <xdr:spPr bwMode="auto">
        <a:xfrm>
          <a:off x="809625" y="14497050"/>
          <a:ext cx="0" cy="173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136</xdr:row>
      <xdr:rowOff>202406</xdr:rowOff>
    </xdr:to>
    <xdr:sp macro="" textlink="">
      <xdr:nvSpPr>
        <xdr:cNvPr id="493" name="Text Box 272" hidden="1"/>
        <xdr:cNvSpPr txBox="1">
          <a:spLocks noChangeArrowheads="1"/>
        </xdr:cNvSpPr>
      </xdr:nvSpPr>
      <xdr:spPr bwMode="auto">
        <a:xfrm>
          <a:off x="4676775" y="14497050"/>
          <a:ext cx="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118</xdr:row>
      <xdr:rowOff>0</xdr:rowOff>
    </xdr:from>
    <xdr:to>
      <xdr:col>8</xdr:col>
      <xdr:colOff>657225</xdr:colOff>
      <xdr:row>136</xdr:row>
      <xdr:rowOff>202407</xdr:rowOff>
    </xdr:to>
    <xdr:sp macro="" textlink="">
      <xdr:nvSpPr>
        <xdr:cNvPr id="494" name="Text Box 272"/>
        <xdr:cNvSpPr txBox="1">
          <a:spLocks noChangeArrowheads="1"/>
        </xdr:cNvSpPr>
      </xdr:nvSpPr>
      <xdr:spPr bwMode="auto">
        <a:xfrm>
          <a:off x="5025118" y="517071"/>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116</xdr:row>
      <xdr:rowOff>0</xdr:rowOff>
    </xdr:from>
    <xdr:to>
      <xdr:col>8</xdr:col>
      <xdr:colOff>657225</xdr:colOff>
      <xdr:row>136</xdr:row>
      <xdr:rowOff>202406</xdr:rowOff>
    </xdr:to>
    <xdr:sp macro="" textlink="">
      <xdr:nvSpPr>
        <xdr:cNvPr id="495" name="Text Box 272" hidden="1"/>
        <xdr:cNvSpPr txBox="1">
          <a:spLocks noChangeArrowheads="1"/>
        </xdr:cNvSpPr>
      </xdr:nvSpPr>
      <xdr:spPr bwMode="auto">
        <a:xfrm>
          <a:off x="5025118" y="517071"/>
          <a:ext cx="0" cy="416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120</xdr:row>
      <xdr:rowOff>0</xdr:rowOff>
    </xdr:from>
    <xdr:to>
      <xdr:col>6</xdr:col>
      <xdr:colOff>657225</xdr:colOff>
      <xdr:row>136</xdr:row>
      <xdr:rowOff>202406</xdr:rowOff>
    </xdr:to>
    <xdr:sp macro="" textlink="">
      <xdr:nvSpPr>
        <xdr:cNvPr id="496" name="Text Box 272"/>
        <xdr:cNvSpPr txBox="1">
          <a:spLocks noChangeArrowheads="1"/>
        </xdr:cNvSpPr>
      </xdr:nvSpPr>
      <xdr:spPr bwMode="auto">
        <a:xfrm>
          <a:off x="5014913"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657225</xdr:colOff>
      <xdr:row>120</xdr:row>
      <xdr:rowOff>0</xdr:rowOff>
    </xdr:from>
    <xdr:to>
      <xdr:col>8</xdr:col>
      <xdr:colOff>657225</xdr:colOff>
      <xdr:row>136</xdr:row>
      <xdr:rowOff>202406</xdr:rowOff>
    </xdr:to>
    <xdr:sp macro="" textlink="">
      <xdr:nvSpPr>
        <xdr:cNvPr id="497" name="Text Box 272"/>
        <xdr:cNvSpPr txBox="1">
          <a:spLocks noChangeArrowheads="1"/>
        </xdr:cNvSpPr>
      </xdr:nvSpPr>
      <xdr:spPr bwMode="auto">
        <a:xfrm>
          <a:off x="6419850" y="161329688"/>
          <a:ext cx="0" cy="408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136</xdr:row>
      <xdr:rowOff>202407</xdr:rowOff>
    </xdr:to>
    <xdr:sp macro="" textlink="">
      <xdr:nvSpPr>
        <xdr:cNvPr id="498"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118</xdr:row>
      <xdr:rowOff>0</xdr:rowOff>
    </xdr:from>
    <xdr:to>
      <xdr:col>6</xdr:col>
      <xdr:colOff>657225</xdr:colOff>
      <xdr:row>136</xdr:row>
      <xdr:rowOff>202407</xdr:rowOff>
    </xdr:to>
    <xdr:sp macro="" textlink="">
      <xdr:nvSpPr>
        <xdr:cNvPr id="499" name="Text Box 272"/>
        <xdr:cNvSpPr txBox="1">
          <a:spLocks noChangeArrowheads="1"/>
        </xdr:cNvSpPr>
      </xdr:nvSpPr>
      <xdr:spPr bwMode="auto">
        <a:xfrm>
          <a:off x="4676775" y="15592425"/>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116</xdr:row>
      <xdr:rowOff>0</xdr:rowOff>
    </xdr:from>
    <xdr:to>
      <xdr:col>3</xdr:col>
      <xdr:colOff>485775</xdr:colOff>
      <xdr:row>139</xdr:row>
      <xdr:rowOff>1372961</xdr:rowOff>
    </xdr:to>
    <xdr:sp macro="" textlink="">
      <xdr:nvSpPr>
        <xdr:cNvPr id="500" name="Text Box 13"/>
        <xdr:cNvSpPr txBox="1">
          <a:spLocks noChangeArrowheads="1"/>
        </xdr:cNvSpPr>
      </xdr:nvSpPr>
      <xdr:spPr bwMode="auto">
        <a:xfrm>
          <a:off x="809625" y="1539240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139</xdr:row>
      <xdr:rowOff>436106</xdr:rowOff>
    </xdr:to>
    <xdr:sp macro="" textlink="">
      <xdr:nvSpPr>
        <xdr:cNvPr id="501"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116</xdr:row>
      <xdr:rowOff>0</xdr:rowOff>
    </xdr:from>
    <xdr:to>
      <xdr:col>6</xdr:col>
      <xdr:colOff>657225</xdr:colOff>
      <xdr:row>139</xdr:row>
      <xdr:rowOff>436106</xdr:rowOff>
    </xdr:to>
    <xdr:sp macro="" textlink="">
      <xdr:nvSpPr>
        <xdr:cNvPr id="502" name="Text Box 272"/>
        <xdr:cNvSpPr txBox="1">
          <a:spLocks noChangeArrowheads="1"/>
        </xdr:cNvSpPr>
      </xdr:nvSpPr>
      <xdr:spPr bwMode="auto">
        <a:xfrm>
          <a:off x="4676775" y="15392400"/>
          <a:ext cx="0" cy="402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136</xdr:row>
      <xdr:rowOff>238805</xdr:rowOff>
    </xdr:to>
    <xdr:sp macro="" textlink="">
      <xdr:nvSpPr>
        <xdr:cNvPr id="503"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119</xdr:row>
      <xdr:rowOff>0</xdr:rowOff>
    </xdr:from>
    <xdr:to>
      <xdr:col>6</xdr:col>
      <xdr:colOff>690562</xdr:colOff>
      <xdr:row>135</xdr:row>
      <xdr:rowOff>190499</xdr:rowOff>
    </xdr:to>
    <xdr:sp macro="" textlink="">
      <xdr:nvSpPr>
        <xdr:cNvPr id="504"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119</xdr:row>
      <xdr:rowOff>0</xdr:rowOff>
    </xdr:from>
    <xdr:to>
      <xdr:col>3</xdr:col>
      <xdr:colOff>485775</xdr:colOff>
      <xdr:row>136</xdr:row>
      <xdr:rowOff>238805</xdr:rowOff>
    </xdr:to>
    <xdr:sp macro="" textlink="">
      <xdr:nvSpPr>
        <xdr:cNvPr id="505"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16859250"/>
          <a:ext cx="0" cy="590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119</xdr:row>
      <xdr:rowOff>0</xdr:rowOff>
    </xdr:from>
    <xdr:to>
      <xdr:col>6</xdr:col>
      <xdr:colOff>690562</xdr:colOff>
      <xdr:row>135</xdr:row>
      <xdr:rowOff>190499</xdr:rowOff>
    </xdr:to>
    <xdr:sp macro="" textlink="">
      <xdr:nvSpPr>
        <xdr:cNvPr id="506"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168592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119</xdr:row>
      <xdr:rowOff>0</xdr:rowOff>
    </xdr:from>
    <xdr:ext cx="0" cy="404812"/>
    <xdr:sp macro="" textlink="">
      <xdr:nvSpPr>
        <xdr:cNvPr id="507"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119</xdr:row>
      <xdr:rowOff>0</xdr:rowOff>
    </xdr:from>
    <xdr:ext cx="0" cy="404812"/>
    <xdr:sp macro="" textlink="">
      <xdr:nvSpPr>
        <xdr:cNvPr id="508"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168592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495300</xdr:colOff>
      <xdr:row>134</xdr:row>
      <xdr:rowOff>0</xdr:rowOff>
    </xdr:from>
    <xdr:to>
      <xdr:col>3</xdr:col>
      <xdr:colOff>495300</xdr:colOff>
      <xdr:row>140</xdr:row>
      <xdr:rowOff>946718</xdr:rowOff>
    </xdr:to>
    <xdr:sp macro="" textlink="">
      <xdr:nvSpPr>
        <xdr:cNvPr id="509"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140</xdr:row>
      <xdr:rowOff>946718</xdr:rowOff>
    </xdr:to>
    <xdr:sp macro="" textlink="">
      <xdr:nvSpPr>
        <xdr:cNvPr id="510"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140</xdr:row>
      <xdr:rowOff>946718</xdr:rowOff>
    </xdr:to>
    <xdr:sp macro="" textlink="">
      <xdr:nvSpPr>
        <xdr:cNvPr id="511"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134</xdr:row>
      <xdr:rowOff>0</xdr:rowOff>
    </xdr:from>
    <xdr:to>
      <xdr:col>3</xdr:col>
      <xdr:colOff>495300</xdr:colOff>
      <xdr:row>140</xdr:row>
      <xdr:rowOff>946718</xdr:rowOff>
    </xdr:to>
    <xdr:sp macro="" textlink="">
      <xdr:nvSpPr>
        <xdr:cNvPr id="512" name="Text Box 13"/>
        <xdr:cNvSpPr txBox="1">
          <a:spLocks noChangeArrowheads="1"/>
        </xdr:cNvSpPr>
      </xdr:nvSpPr>
      <xdr:spPr bwMode="auto">
        <a:xfrm>
          <a:off x="819150" y="19535775"/>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134</xdr:row>
      <xdr:rowOff>0</xdr:rowOff>
    </xdr:from>
    <xdr:to>
      <xdr:col>7</xdr:col>
      <xdr:colOff>6927</xdr:colOff>
      <xdr:row>140</xdr:row>
      <xdr:rowOff>692947</xdr:rowOff>
    </xdr:to>
    <xdr:sp macro="" textlink="">
      <xdr:nvSpPr>
        <xdr:cNvPr id="513" name="Text Box 272"/>
        <xdr:cNvSpPr txBox="1">
          <a:spLocks noChangeArrowheads="1"/>
        </xdr:cNvSpPr>
      </xdr:nvSpPr>
      <xdr:spPr bwMode="auto">
        <a:xfrm>
          <a:off x="4676775" y="19535775"/>
          <a:ext cx="64078" cy="75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159883</xdr:rowOff>
    </xdr:to>
    <xdr:sp macro="" textlink="">
      <xdr:nvSpPr>
        <xdr:cNvPr id="514"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604363</xdr:rowOff>
    </xdr:to>
    <xdr:sp macro="" textlink="">
      <xdr:nvSpPr>
        <xdr:cNvPr id="515"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604363</xdr:rowOff>
    </xdr:to>
    <xdr:sp macro="" textlink="">
      <xdr:nvSpPr>
        <xdr:cNvPr id="516"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159883</xdr:rowOff>
    </xdr:to>
    <xdr:sp macro="" textlink="">
      <xdr:nvSpPr>
        <xdr:cNvPr id="517" name="Text Box 13"/>
        <xdr:cNvSpPr txBox="1">
          <a:spLocks noChangeArrowheads="1"/>
        </xdr:cNvSpPr>
      </xdr:nvSpPr>
      <xdr:spPr bwMode="auto">
        <a:xfrm>
          <a:off x="759619" y="213836250"/>
          <a:ext cx="0" cy="909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18" name="Text Box 272"/>
        <xdr:cNvSpPr txBox="1">
          <a:spLocks noChangeArrowheads="1"/>
        </xdr:cNvSpPr>
      </xdr:nvSpPr>
      <xdr:spPr bwMode="auto">
        <a:xfrm>
          <a:off x="759619" y="213836250"/>
          <a:ext cx="0" cy="1667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19"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0"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1" name="Text Box 13"/>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2" name="Text Box 272"/>
        <xdr:cNvSpPr txBox="1">
          <a:spLocks noChangeArrowheads="1"/>
        </xdr:cNvSpPr>
      </xdr:nvSpPr>
      <xdr:spPr bwMode="auto">
        <a:xfrm>
          <a:off x="759619" y="213836250"/>
          <a:ext cx="0" cy="1667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3"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4"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5"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6"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7" name="Text Box 13"/>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368</xdr:row>
      <xdr:rowOff>1</xdr:rowOff>
    </xdr:to>
    <xdr:sp macro="" textlink="">
      <xdr:nvSpPr>
        <xdr:cNvPr id="528" name="Text Box 272"/>
        <xdr:cNvSpPr txBox="1">
          <a:spLocks noChangeArrowheads="1"/>
        </xdr:cNvSpPr>
      </xdr:nvSpPr>
      <xdr:spPr bwMode="auto">
        <a:xfrm>
          <a:off x="759619" y="213836250"/>
          <a:ext cx="0" cy="167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604362</xdr:rowOff>
    </xdr:to>
    <xdr:sp macro="" textlink="">
      <xdr:nvSpPr>
        <xdr:cNvPr id="529"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604362</xdr:rowOff>
    </xdr:to>
    <xdr:sp macro="" textlink="">
      <xdr:nvSpPr>
        <xdr:cNvPr id="530" name="Text Box 13"/>
        <xdr:cNvSpPr txBox="1">
          <a:spLocks noChangeArrowheads="1"/>
        </xdr:cNvSpPr>
      </xdr:nvSpPr>
      <xdr:spPr bwMode="auto">
        <a:xfrm>
          <a:off x="759619" y="213836250"/>
          <a:ext cx="0" cy="594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604363</xdr:rowOff>
    </xdr:to>
    <xdr:sp macro="" textlink="">
      <xdr:nvSpPr>
        <xdr:cNvPr id="531" name="Text Box 13"/>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604363</xdr:rowOff>
    </xdr:to>
    <xdr:sp macro="" textlink="">
      <xdr:nvSpPr>
        <xdr:cNvPr id="532" name="Text Box 272"/>
        <xdr:cNvSpPr txBox="1">
          <a:spLocks noChangeArrowheads="1"/>
        </xdr:cNvSpPr>
      </xdr:nvSpPr>
      <xdr:spPr bwMode="auto">
        <a:xfrm>
          <a:off x="759619" y="213836250"/>
          <a:ext cx="0" cy="594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403111</xdr:rowOff>
    </xdr:to>
    <xdr:sp macro="" textlink="">
      <xdr:nvSpPr>
        <xdr:cNvPr id="533"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403111</xdr:rowOff>
    </xdr:to>
    <xdr:sp macro="" textlink="">
      <xdr:nvSpPr>
        <xdr:cNvPr id="534"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549871</xdr:rowOff>
    </xdr:to>
    <xdr:sp macro="" textlink="">
      <xdr:nvSpPr>
        <xdr:cNvPr id="535" name="Text Box 272"/>
        <xdr:cNvSpPr txBox="1">
          <a:spLocks noChangeArrowheads="1"/>
        </xdr:cNvSpPr>
      </xdr:nvSpPr>
      <xdr:spPr bwMode="auto">
        <a:xfrm>
          <a:off x="759619" y="213836250"/>
          <a:ext cx="0" cy="1301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549872</xdr:rowOff>
    </xdr:to>
    <xdr:sp macro="" textlink="">
      <xdr:nvSpPr>
        <xdr:cNvPr id="536"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549872</xdr:rowOff>
    </xdr:to>
    <xdr:sp macro="" textlink="">
      <xdr:nvSpPr>
        <xdr:cNvPr id="537"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549872</xdr:rowOff>
    </xdr:to>
    <xdr:sp macro="" textlink="">
      <xdr:nvSpPr>
        <xdr:cNvPr id="538" name="Text Box 13"/>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549872</xdr:rowOff>
    </xdr:to>
    <xdr:sp macro="" textlink="">
      <xdr:nvSpPr>
        <xdr:cNvPr id="539" name="Text Box 272"/>
        <xdr:cNvSpPr txBox="1">
          <a:spLocks noChangeArrowheads="1"/>
        </xdr:cNvSpPr>
      </xdr:nvSpPr>
      <xdr:spPr bwMode="auto">
        <a:xfrm>
          <a:off x="759619" y="213836250"/>
          <a:ext cx="0" cy="1301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535781</xdr:rowOff>
    </xdr:to>
    <xdr:sp macro="" textlink="">
      <xdr:nvSpPr>
        <xdr:cNvPr id="540"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535781</xdr:rowOff>
    </xdr:to>
    <xdr:sp macro="" textlink="">
      <xdr:nvSpPr>
        <xdr:cNvPr id="541"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535781</xdr:rowOff>
    </xdr:to>
    <xdr:sp macro="" textlink="">
      <xdr:nvSpPr>
        <xdr:cNvPr id="542"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535781</xdr:rowOff>
    </xdr:to>
    <xdr:sp macro="" textlink="">
      <xdr:nvSpPr>
        <xdr:cNvPr id="543"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535781</xdr:rowOff>
    </xdr:to>
    <xdr:sp macro="" textlink="">
      <xdr:nvSpPr>
        <xdr:cNvPr id="544" name="Text Box 13"/>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367</xdr:row>
      <xdr:rowOff>535781</xdr:rowOff>
    </xdr:to>
    <xdr:sp macro="" textlink="">
      <xdr:nvSpPr>
        <xdr:cNvPr id="545" name="Text Box 272"/>
        <xdr:cNvSpPr txBox="1">
          <a:spLocks noChangeArrowheads="1"/>
        </xdr:cNvSpPr>
      </xdr:nvSpPr>
      <xdr:spPr bwMode="auto">
        <a:xfrm>
          <a:off x="759619" y="213836250"/>
          <a:ext cx="0" cy="129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403111</xdr:rowOff>
    </xdr:to>
    <xdr:sp macro="" textlink="">
      <xdr:nvSpPr>
        <xdr:cNvPr id="546"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403111</xdr:rowOff>
    </xdr:to>
    <xdr:sp macro="" textlink="">
      <xdr:nvSpPr>
        <xdr:cNvPr id="547"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403111</xdr:rowOff>
    </xdr:to>
    <xdr:sp macro="" textlink="">
      <xdr:nvSpPr>
        <xdr:cNvPr id="548" name="Text Box 13"/>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150</xdr:row>
      <xdr:rowOff>0</xdr:rowOff>
    </xdr:from>
    <xdr:to>
      <xdr:col>3</xdr:col>
      <xdr:colOff>485775</xdr:colOff>
      <xdr:row>366</xdr:row>
      <xdr:rowOff>403111</xdr:rowOff>
    </xdr:to>
    <xdr:sp macro="" textlink="">
      <xdr:nvSpPr>
        <xdr:cNvPr id="549" name="Text Box 272"/>
        <xdr:cNvSpPr txBox="1">
          <a:spLocks noChangeArrowheads="1"/>
        </xdr:cNvSpPr>
      </xdr:nvSpPr>
      <xdr:spPr bwMode="auto">
        <a:xfrm>
          <a:off x="759619" y="213836250"/>
          <a:ext cx="0" cy="392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382</xdr:row>
      <xdr:rowOff>167709</xdr:rowOff>
    </xdr:to>
    <xdr:sp macro="" textlink="">
      <xdr:nvSpPr>
        <xdr:cNvPr id="550" name="Text Box 13"/>
        <xdr:cNvSpPr txBox="1">
          <a:spLocks noChangeArrowheads="1"/>
        </xdr:cNvSpPr>
      </xdr:nvSpPr>
      <xdr:spPr bwMode="auto">
        <a:xfrm>
          <a:off x="809625" y="5124450"/>
          <a:ext cx="0" cy="1088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5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8"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6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7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5"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8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59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2"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6"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7"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0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19"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0"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1"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3"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4"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5"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6"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7"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8"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29"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30"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31"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32"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33" name="Text Box 13"/>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662327</xdr:rowOff>
    </xdr:to>
    <xdr:sp macro="" textlink="">
      <xdr:nvSpPr>
        <xdr:cNvPr id="634" name="Text Box 272"/>
        <xdr:cNvSpPr txBox="1">
          <a:spLocks noChangeArrowheads="1"/>
        </xdr:cNvSpPr>
      </xdr:nvSpPr>
      <xdr:spPr bwMode="auto">
        <a:xfrm>
          <a:off x="809625" y="5124450"/>
          <a:ext cx="0" cy="19335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388</xdr:row>
      <xdr:rowOff>117020</xdr:rowOff>
    </xdr:to>
    <xdr:sp macro="" textlink="">
      <xdr:nvSpPr>
        <xdr:cNvPr id="635"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6</xdr:col>
      <xdr:colOff>657225</xdr:colOff>
      <xdr:row>383</xdr:row>
      <xdr:rowOff>121783</xdr:rowOff>
    </xdr:to>
    <xdr:sp macro="" textlink="">
      <xdr:nvSpPr>
        <xdr:cNvPr id="6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388</xdr:row>
      <xdr:rowOff>117020</xdr:rowOff>
    </xdr:to>
    <xdr:sp macro="" textlink="">
      <xdr:nvSpPr>
        <xdr:cNvPr id="637" name="Text Box 13"/>
        <xdr:cNvSpPr txBox="1">
          <a:spLocks noChangeArrowheads="1"/>
        </xdr:cNvSpPr>
      </xdr:nvSpPr>
      <xdr:spPr bwMode="auto">
        <a:xfrm>
          <a:off x="809625" y="5124450"/>
          <a:ext cx="0" cy="169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6</xdr:col>
      <xdr:colOff>657225</xdr:colOff>
      <xdr:row>383</xdr:row>
      <xdr:rowOff>121783</xdr:rowOff>
    </xdr:to>
    <xdr:sp macro="" textlink="">
      <xdr:nvSpPr>
        <xdr:cNvPr id="638"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385</xdr:row>
      <xdr:rowOff>55109</xdr:rowOff>
    </xdr:to>
    <xdr:sp macro="" textlink="">
      <xdr:nvSpPr>
        <xdr:cNvPr id="639"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385</xdr:row>
      <xdr:rowOff>55109</xdr:rowOff>
    </xdr:to>
    <xdr:sp macro="" textlink="">
      <xdr:nvSpPr>
        <xdr:cNvPr id="640"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385</xdr:row>
      <xdr:rowOff>55109</xdr:rowOff>
    </xdr:to>
    <xdr:sp macro="" textlink="">
      <xdr:nvSpPr>
        <xdr:cNvPr id="641"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196</xdr:row>
      <xdr:rowOff>0</xdr:rowOff>
    </xdr:from>
    <xdr:to>
      <xdr:col>3</xdr:col>
      <xdr:colOff>495300</xdr:colOff>
      <xdr:row>385</xdr:row>
      <xdr:rowOff>55109</xdr:rowOff>
    </xdr:to>
    <xdr:sp macro="" textlink="">
      <xdr:nvSpPr>
        <xdr:cNvPr id="642" name="Text Box 13"/>
        <xdr:cNvSpPr txBox="1">
          <a:spLocks noChangeArrowheads="1"/>
        </xdr:cNvSpPr>
      </xdr:nvSpPr>
      <xdr:spPr bwMode="auto">
        <a:xfrm>
          <a:off x="819150" y="51244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7</xdr:col>
      <xdr:colOff>6927</xdr:colOff>
      <xdr:row>385</xdr:row>
      <xdr:rowOff>52728</xdr:rowOff>
    </xdr:to>
    <xdr:sp macro="" textlink="">
      <xdr:nvSpPr>
        <xdr:cNvPr id="643" name="Text Box 272"/>
        <xdr:cNvSpPr txBox="1">
          <a:spLocks noChangeArrowheads="1"/>
        </xdr:cNvSpPr>
      </xdr:nvSpPr>
      <xdr:spPr bwMode="auto">
        <a:xfrm>
          <a:off x="4676775" y="51244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4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4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4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4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4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4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5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2"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6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79"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8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6"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69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0"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1"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0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3"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4"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5"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7"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8"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19"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0"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1"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2"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3"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4"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5"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6"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7" name="Text Box 13"/>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371</xdr:row>
      <xdr:rowOff>1268867</xdr:rowOff>
    </xdr:to>
    <xdr:sp macro="" textlink="">
      <xdr:nvSpPr>
        <xdr:cNvPr id="728" name="Text Box 272"/>
        <xdr:cNvSpPr txBox="1">
          <a:spLocks noChangeArrowheads="1"/>
        </xdr:cNvSpPr>
      </xdr:nvSpPr>
      <xdr:spPr bwMode="auto">
        <a:xfrm>
          <a:off x="809625" y="51244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384</xdr:row>
      <xdr:rowOff>109877</xdr:rowOff>
    </xdr:to>
    <xdr:sp macro="" textlink="">
      <xdr:nvSpPr>
        <xdr:cNvPr id="729"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6</xdr:col>
      <xdr:colOff>690562</xdr:colOff>
      <xdr:row>382</xdr:row>
      <xdr:rowOff>115319</xdr:rowOff>
    </xdr:to>
    <xdr:sp macro="" textlink="">
      <xdr:nvSpPr>
        <xdr:cNvPr id="730"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196</xdr:row>
      <xdr:rowOff>0</xdr:rowOff>
    </xdr:from>
    <xdr:to>
      <xdr:col>3</xdr:col>
      <xdr:colOff>485775</xdr:colOff>
      <xdr:row>384</xdr:row>
      <xdr:rowOff>109877</xdr:rowOff>
    </xdr:to>
    <xdr:sp macro="" textlink="">
      <xdr:nvSpPr>
        <xdr:cNvPr id="731"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51244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196</xdr:row>
      <xdr:rowOff>0</xdr:rowOff>
    </xdr:from>
    <xdr:to>
      <xdr:col>6</xdr:col>
      <xdr:colOff>690562</xdr:colOff>
      <xdr:row>382</xdr:row>
      <xdr:rowOff>115319</xdr:rowOff>
    </xdr:to>
    <xdr:sp macro="" textlink="">
      <xdr:nvSpPr>
        <xdr:cNvPr id="732"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51244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196</xdr:row>
      <xdr:rowOff>0</xdr:rowOff>
    </xdr:from>
    <xdr:ext cx="0" cy="404812"/>
    <xdr:sp macro="" textlink="">
      <xdr:nvSpPr>
        <xdr:cNvPr id="733"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196</xdr:row>
      <xdr:rowOff>0</xdr:rowOff>
    </xdr:from>
    <xdr:ext cx="0" cy="404812"/>
    <xdr:sp macro="" textlink="">
      <xdr:nvSpPr>
        <xdr:cNvPr id="734"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194</xdr:row>
      <xdr:rowOff>0</xdr:rowOff>
    </xdr:from>
    <xdr:to>
      <xdr:col>3</xdr:col>
      <xdr:colOff>485775</xdr:colOff>
      <xdr:row>400</xdr:row>
      <xdr:rowOff>100558</xdr:rowOff>
    </xdr:to>
    <xdr:sp macro="" textlink="">
      <xdr:nvSpPr>
        <xdr:cNvPr id="735" name="Text Box 13"/>
        <xdr:cNvSpPr txBox="1">
          <a:spLocks noChangeArrowheads="1"/>
        </xdr:cNvSpPr>
      </xdr:nvSpPr>
      <xdr:spPr bwMode="auto">
        <a:xfrm>
          <a:off x="809625" y="51244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194</xdr:row>
      <xdr:rowOff>0</xdr:rowOff>
    </xdr:from>
    <xdr:to>
      <xdr:col>6</xdr:col>
      <xdr:colOff>657225</xdr:colOff>
      <xdr:row>398</xdr:row>
      <xdr:rowOff>157707</xdr:rowOff>
    </xdr:to>
    <xdr:sp macro="" textlink="">
      <xdr:nvSpPr>
        <xdr:cNvPr id="736"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194</xdr:row>
      <xdr:rowOff>0</xdr:rowOff>
    </xdr:from>
    <xdr:to>
      <xdr:col>6</xdr:col>
      <xdr:colOff>657225</xdr:colOff>
      <xdr:row>398</xdr:row>
      <xdr:rowOff>157707</xdr:rowOff>
    </xdr:to>
    <xdr:sp macro="" textlink="">
      <xdr:nvSpPr>
        <xdr:cNvPr id="737" name="Text Box 272"/>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195</xdr:row>
      <xdr:rowOff>0</xdr:rowOff>
    </xdr:from>
    <xdr:ext cx="0" cy="404812"/>
    <xdr:sp macro="" textlink="">
      <xdr:nvSpPr>
        <xdr:cNvPr id="738"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195</xdr:row>
      <xdr:rowOff>0</xdr:rowOff>
    </xdr:from>
    <xdr:ext cx="0" cy="404812"/>
    <xdr:sp macro="" textlink="">
      <xdr:nvSpPr>
        <xdr:cNvPr id="739"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51244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198</xdr:row>
      <xdr:rowOff>0</xdr:rowOff>
    </xdr:from>
    <xdr:to>
      <xdr:col>3</xdr:col>
      <xdr:colOff>485775</xdr:colOff>
      <xdr:row>372</xdr:row>
      <xdr:rowOff>10172</xdr:rowOff>
    </xdr:to>
    <xdr:sp macro="" textlink="">
      <xdr:nvSpPr>
        <xdr:cNvPr id="74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4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8"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5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6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5"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7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8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2"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6"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7"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79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09"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0"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1"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3"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4"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5"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6"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7"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8"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19"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20"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21"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22"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23" name="Text Box 13"/>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198</xdr:row>
      <xdr:rowOff>0</xdr:rowOff>
    </xdr:from>
    <xdr:to>
      <xdr:col>3</xdr:col>
      <xdr:colOff>485775</xdr:colOff>
      <xdr:row>372</xdr:row>
      <xdr:rowOff>10172</xdr:rowOff>
    </xdr:to>
    <xdr:sp macro="" textlink="">
      <xdr:nvSpPr>
        <xdr:cNvPr id="824" name="Text Box 272"/>
        <xdr:cNvSpPr txBox="1">
          <a:spLocks noChangeArrowheads="1"/>
        </xdr:cNvSpPr>
      </xdr:nvSpPr>
      <xdr:spPr bwMode="auto">
        <a:xfrm>
          <a:off x="809625" y="5124450"/>
          <a:ext cx="0" cy="1124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485775</xdr:colOff>
      <xdr:row>149</xdr:row>
      <xdr:rowOff>0</xdr:rowOff>
    </xdr:from>
    <xdr:ext cx="0" cy="909977"/>
    <xdr:sp macro="" textlink="">
      <xdr:nvSpPr>
        <xdr:cNvPr id="827"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604363"/>
    <xdr:sp macro="" textlink="">
      <xdr:nvSpPr>
        <xdr:cNvPr id="828"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604363"/>
    <xdr:sp macro="" textlink="">
      <xdr:nvSpPr>
        <xdr:cNvPr id="829"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909977"/>
    <xdr:sp macro="" textlink="">
      <xdr:nvSpPr>
        <xdr:cNvPr id="830" name="Text Box 13"/>
        <xdr:cNvSpPr txBox="1">
          <a:spLocks noChangeArrowheads="1"/>
        </xdr:cNvSpPr>
      </xdr:nvSpPr>
      <xdr:spPr bwMode="auto">
        <a:xfrm>
          <a:off x="759619" y="161055844"/>
          <a:ext cx="0" cy="909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2"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3"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4"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5"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6"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7"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8"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39"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40" name="Text Box 13"/>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666876"/>
    <xdr:sp macro="" textlink="">
      <xdr:nvSpPr>
        <xdr:cNvPr id="841" name="Text Box 272"/>
        <xdr:cNvSpPr txBox="1">
          <a:spLocks noChangeArrowheads="1"/>
        </xdr:cNvSpPr>
      </xdr:nvSpPr>
      <xdr:spPr bwMode="auto">
        <a:xfrm>
          <a:off x="759619" y="161055844"/>
          <a:ext cx="0" cy="1666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604362"/>
    <xdr:sp macro="" textlink="">
      <xdr:nvSpPr>
        <xdr:cNvPr id="842"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604362"/>
    <xdr:sp macro="" textlink="">
      <xdr:nvSpPr>
        <xdr:cNvPr id="843" name="Text Box 13"/>
        <xdr:cNvSpPr txBox="1">
          <a:spLocks noChangeArrowheads="1"/>
        </xdr:cNvSpPr>
      </xdr:nvSpPr>
      <xdr:spPr bwMode="auto">
        <a:xfrm>
          <a:off x="759619" y="161055844"/>
          <a:ext cx="0" cy="604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604363"/>
    <xdr:sp macro="" textlink="">
      <xdr:nvSpPr>
        <xdr:cNvPr id="844" name="Text Box 13"/>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604363"/>
    <xdr:sp macro="" textlink="">
      <xdr:nvSpPr>
        <xdr:cNvPr id="845" name="Text Box 272"/>
        <xdr:cNvSpPr txBox="1">
          <a:spLocks noChangeArrowheads="1"/>
        </xdr:cNvSpPr>
      </xdr:nvSpPr>
      <xdr:spPr bwMode="auto">
        <a:xfrm>
          <a:off x="759619" y="161055844"/>
          <a:ext cx="0" cy="604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99965"/>
    <xdr:sp macro="" textlink="">
      <xdr:nvSpPr>
        <xdr:cNvPr id="846" name="Text Box 272"/>
        <xdr:cNvSpPr txBox="1">
          <a:spLocks noChangeArrowheads="1"/>
        </xdr:cNvSpPr>
      </xdr:nvSpPr>
      <xdr:spPr bwMode="auto">
        <a:xfrm>
          <a:off x="759619" y="161055844"/>
          <a:ext cx="0" cy="1299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99966"/>
    <xdr:sp macro="" textlink="">
      <xdr:nvSpPr>
        <xdr:cNvPr id="847"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99966"/>
    <xdr:sp macro="" textlink="">
      <xdr:nvSpPr>
        <xdr:cNvPr id="848"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99966"/>
    <xdr:sp macro="" textlink="">
      <xdr:nvSpPr>
        <xdr:cNvPr id="849" name="Text Box 13"/>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99966"/>
    <xdr:sp macro="" textlink="">
      <xdr:nvSpPr>
        <xdr:cNvPr id="850" name="Text Box 272"/>
        <xdr:cNvSpPr txBox="1">
          <a:spLocks noChangeArrowheads="1"/>
        </xdr:cNvSpPr>
      </xdr:nvSpPr>
      <xdr:spPr bwMode="auto">
        <a:xfrm>
          <a:off x="759619" y="161055844"/>
          <a:ext cx="0" cy="1299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85875"/>
    <xdr:sp macro="" textlink="">
      <xdr:nvSpPr>
        <xdr:cNvPr id="851"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85875"/>
    <xdr:sp macro="" textlink="">
      <xdr:nvSpPr>
        <xdr:cNvPr id="852"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85875"/>
    <xdr:sp macro="" textlink="">
      <xdr:nvSpPr>
        <xdr:cNvPr id="853"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85875"/>
    <xdr:sp macro="" textlink="">
      <xdr:nvSpPr>
        <xdr:cNvPr id="854"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85875"/>
    <xdr:sp macro="" textlink="">
      <xdr:nvSpPr>
        <xdr:cNvPr id="855" name="Text Box 13"/>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485775</xdr:colOff>
      <xdr:row>149</xdr:row>
      <xdr:rowOff>0</xdr:rowOff>
    </xdr:from>
    <xdr:ext cx="0" cy="1285875"/>
    <xdr:sp macro="" textlink="">
      <xdr:nvSpPr>
        <xdr:cNvPr id="856" name="Text Box 272"/>
        <xdr:cNvSpPr txBox="1">
          <a:spLocks noChangeArrowheads="1"/>
        </xdr:cNvSpPr>
      </xdr:nvSpPr>
      <xdr:spPr bwMode="auto">
        <a:xfrm>
          <a:off x="759619" y="161055844"/>
          <a:ext cx="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119</xdr:row>
      <xdr:rowOff>0</xdr:rowOff>
    </xdr:from>
    <xdr:ext cx="0" cy="404812"/>
    <xdr:sp macro="" textlink="">
      <xdr:nvSpPr>
        <xdr:cNvPr id="857" name="Text Box 272"/>
        <xdr:cNvSpPr txBox="1">
          <a:spLocks noChangeArrowheads="1"/>
        </xdr:cNvSpPr>
      </xdr:nvSpPr>
      <xdr:spPr bwMode="auto">
        <a:xfrm>
          <a:off x="5014913"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657225</xdr:colOff>
      <xdr:row>119</xdr:row>
      <xdr:rowOff>0</xdr:rowOff>
    </xdr:from>
    <xdr:ext cx="0" cy="404812"/>
    <xdr:sp macro="" textlink="">
      <xdr:nvSpPr>
        <xdr:cNvPr id="858" name="Text Box 272"/>
        <xdr:cNvSpPr txBox="1">
          <a:spLocks noChangeArrowheads="1"/>
        </xdr:cNvSpPr>
      </xdr:nvSpPr>
      <xdr:spPr bwMode="auto">
        <a:xfrm>
          <a:off x="6419850" y="130468688"/>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485775</xdr:colOff>
      <xdr:row>101</xdr:row>
      <xdr:rowOff>0</xdr:rowOff>
    </xdr:from>
    <xdr:to>
      <xdr:col>3</xdr:col>
      <xdr:colOff>485775</xdr:colOff>
      <xdr:row>115</xdr:row>
      <xdr:rowOff>118507</xdr:rowOff>
    </xdr:to>
    <xdr:sp macro="" textlink="">
      <xdr:nvSpPr>
        <xdr:cNvPr id="2" name="Text Box 13"/>
        <xdr:cNvSpPr txBox="1">
          <a:spLocks noChangeArrowheads="1"/>
        </xdr:cNvSpPr>
      </xdr:nvSpPr>
      <xdr:spPr bwMode="auto">
        <a:xfrm>
          <a:off x="762000" y="361997625"/>
          <a:ext cx="0" cy="1055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101</xdr:row>
      <xdr:rowOff>0</xdr:rowOff>
    </xdr:from>
    <xdr:to>
      <xdr:col>6</xdr:col>
      <xdr:colOff>657225</xdr:colOff>
      <xdr:row>114</xdr:row>
      <xdr:rowOff>143990</xdr:rowOff>
    </xdr:to>
    <xdr:sp macro="" textlink="">
      <xdr:nvSpPr>
        <xdr:cNvPr id="3" name="Text Box 272"/>
        <xdr:cNvSpPr txBox="1">
          <a:spLocks noChangeArrowheads="1"/>
        </xdr:cNvSpPr>
      </xdr:nvSpPr>
      <xdr:spPr bwMode="auto">
        <a:xfrm>
          <a:off x="6762750" y="361997625"/>
          <a:ext cx="0" cy="431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1264476</xdr:rowOff>
    </xdr:to>
    <xdr:sp macro="" textlink="">
      <xdr:nvSpPr>
        <xdr:cNvPr id="4"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924294</xdr:rowOff>
    </xdr:to>
    <xdr:sp macro="" textlink="">
      <xdr:nvSpPr>
        <xdr:cNvPr id="5"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924294</xdr:rowOff>
    </xdr:to>
    <xdr:sp macro="" textlink="">
      <xdr:nvSpPr>
        <xdr:cNvPr id="6"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1264476</xdr:rowOff>
    </xdr:to>
    <xdr:sp macro="" textlink="">
      <xdr:nvSpPr>
        <xdr:cNvPr id="7" name="Text Box 13"/>
        <xdr:cNvSpPr txBox="1">
          <a:spLocks noChangeArrowheads="1"/>
        </xdr:cNvSpPr>
      </xdr:nvSpPr>
      <xdr:spPr bwMode="auto">
        <a:xfrm>
          <a:off x="762000" y="454590150"/>
          <a:ext cx="0" cy="9307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480949</xdr:rowOff>
    </xdr:to>
    <xdr:sp macro="" textlink="">
      <xdr:nvSpPr>
        <xdr:cNvPr id="8" name="Text Box 272"/>
        <xdr:cNvSpPr txBox="1">
          <a:spLocks noChangeArrowheads="1"/>
        </xdr:cNvSpPr>
      </xdr:nvSpPr>
      <xdr:spPr bwMode="auto">
        <a:xfrm>
          <a:off x="762000" y="454590150"/>
          <a:ext cx="0" cy="186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480949</xdr:rowOff>
    </xdr:to>
    <xdr:sp macro="" textlink="">
      <xdr:nvSpPr>
        <xdr:cNvPr id="9"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480949</xdr:rowOff>
    </xdr:to>
    <xdr:sp macro="" textlink="">
      <xdr:nvSpPr>
        <xdr:cNvPr id="10"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480949</xdr:rowOff>
    </xdr:to>
    <xdr:sp macro="" textlink="">
      <xdr:nvSpPr>
        <xdr:cNvPr id="11" name="Text Box 13"/>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480949</xdr:rowOff>
    </xdr:to>
    <xdr:sp macro="" textlink="">
      <xdr:nvSpPr>
        <xdr:cNvPr id="12" name="Text Box 272"/>
        <xdr:cNvSpPr txBox="1">
          <a:spLocks noChangeArrowheads="1"/>
        </xdr:cNvSpPr>
      </xdr:nvSpPr>
      <xdr:spPr bwMode="auto">
        <a:xfrm>
          <a:off x="762000" y="454590150"/>
          <a:ext cx="0" cy="1861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489857</xdr:rowOff>
    </xdr:to>
    <xdr:sp macro="" textlink="">
      <xdr:nvSpPr>
        <xdr:cNvPr id="13"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489857</xdr:rowOff>
    </xdr:to>
    <xdr:sp macro="" textlink="">
      <xdr:nvSpPr>
        <xdr:cNvPr id="14"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489857</xdr:rowOff>
    </xdr:to>
    <xdr:sp macro="" textlink="">
      <xdr:nvSpPr>
        <xdr:cNvPr id="15"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489857</xdr:rowOff>
    </xdr:to>
    <xdr:sp macro="" textlink="">
      <xdr:nvSpPr>
        <xdr:cNvPr id="16"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489857</xdr:rowOff>
    </xdr:to>
    <xdr:sp macro="" textlink="">
      <xdr:nvSpPr>
        <xdr:cNvPr id="17" name="Text Box 13"/>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120</xdr:row>
      <xdr:rowOff>489857</xdr:rowOff>
    </xdr:to>
    <xdr:sp macro="" textlink="">
      <xdr:nvSpPr>
        <xdr:cNvPr id="18" name="Text Box 272"/>
        <xdr:cNvSpPr txBox="1">
          <a:spLocks noChangeArrowheads="1"/>
        </xdr:cNvSpPr>
      </xdr:nvSpPr>
      <xdr:spPr bwMode="auto">
        <a:xfrm>
          <a:off x="762000" y="454590150"/>
          <a:ext cx="0" cy="1866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924294</xdr:rowOff>
    </xdr:to>
    <xdr:sp macro="" textlink="">
      <xdr:nvSpPr>
        <xdr:cNvPr id="19"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924294</xdr:rowOff>
    </xdr:to>
    <xdr:sp macro="" textlink="">
      <xdr:nvSpPr>
        <xdr:cNvPr id="20" name="Text Box 13"/>
        <xdr:cNvSpPr txBox="1">
          <a:spLocks noChangeArrowheads="1"/>
        </xdr:cNvSpPr>
      </xdr:nvSpPr>
      <xdr:spPr bwMode="auto">
        <a:xfrm>
          <a:off x="762000" y="454590150"/>
          <a:ext cx="0" cy="602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924294</xdr:rowOff>
    </xdr:to>
    <xdr:sp macro="" textlink="">
      <xdr:nvSpPr>
        <xdr:cNvPr id="21" name="Text Box 13"/>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118</xdr:row>
      <xdr:rowOff>0</xdr:rowOff>
    </xdr:from>
    <xdr:to>
      <xdr:col>3</xdr:col>
      <xdr:colOff>485775</xdr:colOff>
      <xdr:row>119</xdr:row>
      <xdr:rowOff>924294</xdr:rowOff>
    </xdr:to>
    <xdr:sp macro="" textlink="">
      <xdr:nvSpPr>
        <xdr:cNvPr id="22" name="Text Box 272"/>
        <xdr:cNvSpPr txBox="1">
          <a:spLocks noChangeArrowheads="1"/>
        </xdr:cNvSpPr>
      </xdr:nvSpPr>
      <xdr:spPr bwMode="auto">
        <a:xfrm>
          <a:off x="762000" y="454590150"/>
          <a:ext cx="0" cy="602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526596</xdr:colOff>
      <xdr:row>395</xdr:row>
      <xdr:rowOff>0</xdr:rowOff>
    </xdr:from>
    <xdr:to>
      <xdr:col>3</xdr:col>
      <xdr:colOff>526596</xdr:colOff>
      <xdr:row>396</xdr:row>
      <xdr:rowOff>710788</xdr:rowOff>
    </xdr:to>
    <xdr:sp macro="" textlink="">
      <xdr:nvSpPr>
        <xdr:cNvPr id="24" name="Text Box 272"/>
        <xdr:cNvSpPr txBox="1">
          <a:spLocks noChangeArrowheads="1"/>
        </xdr:cNvSpPr>
      </xdr:nvSpPr>
      <xdr:spPr bwMode="auto">
        <a:xfrm>
          <a:off x="866775" y="13539107"/>
          <a:ext cx="0" cy="1527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2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2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2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2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2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3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1"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4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8"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5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6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5"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79"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0"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8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2"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3"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4"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6"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7"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8"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99"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0"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1"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2"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3"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4"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5"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6" name="Text Box 13"/>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238</xdr:row>
      <xdr:rowOff>0</xdr:rowOff>
    </xdr:from>
    <xdr:to>
      <xdr:col>3</xdr:col>
      <xdr:colOff>485775</xdr:colOff>
      <xdr:row>396</xdr:row>
      <xdr:rowOff>710788</xdr:rowOff>
    </xdr:to>
    <xdr:sp macro="" textlink="">
      <xdr:nvSpPr>
        <xdr:cNvPr id="107" name="Text Box 272"/>
        <xdr:cNvSpPr txBox="1">
          <a:spLocks noChangeArrowheads="1"/>
        </xdr:cNvSpPr>
      </xdr:nvSpPr>
      <xdr:spPr bwMode="auto">
        <a:xfrm>
          <a:off x="762000" y="832875525"/>
          <a:ext cx="0" cy="1785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0"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416172</xdr:rowOff>
    </xdr:to>
    <xdr:sp macro="" textlink="">
      <xdr:nvSpPr>
        <xdr:cNvPr id="111"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416172</xdr:rowOff>
    </xdr:to>
    <xdr:sp macro="" textlink="">
      <xdr:nvSpPr>
        <xdr:cNvPr id="112"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3" name="Text Box 13"/>
        <xdr:cNvSpPr txBox="1">
          <a:spLocks noChangeArrowheads="1"/>
        </xdr:cNvSpPr>
      </xdr:nvSpPr>
      <xdr:spPr bwMode="auto">
        <a:xfrm>
          <a:off x="752475" y="10734675"/>
          <a:ext cx="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5"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6"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7"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8"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19"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20"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21"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22"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23" name="Text Box 13"/>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24" name="Text Box 272"/>
        <xdr:cNvSpPr txBox="1">
          <a:spLocks noChangeArrowheads="1"/>
        </xdr:cNvSpPr>
      </xdr:nvSpPr>
      <xdr:spPr bwMode="auto">
        <a:xfrm>
          <a:off x="752475" y="10734675"/>
          <a:ext cx="0"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416172</xdr:rowOff>
    </xdr:to>
    <xdr:sp macro="" textlink="">
      <xdr:nvSpPr>
        <xdr:cNvPr id="125"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416172</xdr:rowOff>
    </xdr:to>
    <xdr:sp macro="" textlink="">
      <xdr:nvSpPr>
        <xdr:cNvPr id="126"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416172</xdr:rowOff>
    </xdr:to>
    <xdr:sp macro="" textlink="">
      <xdr:nvSpPr>
        <xdr:cNvPr id="127" name="Text Box 13"/>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416172</xdr:rowOff>
    </xdr:to>
    <xdr:sp macro="" textlink="">
      <xdr:nvSpPr>
        <xdr:cNvPr id="128" name="Text Box 272"/>
        <xdr:cNvSpPr txBox="1">
          <a:spLocks noChangeArrowheads="1"/>
        </xdr:cNvSpPr>
      </xdr:nvSpPr>
      <xdr:spPr bwMode="auto">
        <a:xfrm>
          <a:off x="752475" y="107346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2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3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6"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4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5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3"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6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7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0"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4"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5"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8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7"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8"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199"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1"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2"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3"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4"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5"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6"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7"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8"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09"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10"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11" name="Text Box 13"/>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92</xdr:row>
      <xdr:rowOff>0</xdr:rowOff>
    </xdr:from>
    <xdr:to>
      <xdr:col>3</xdr:col>
      <xdr:colOff>476250</xdr:colOff>
      <xdr:row>116</xdr:row>
      <xdr:rowOff>570632</xdr:rowOff>
    </xdr:to>
    <xdr:sp macro="" textlink="">
      <xdr:nvSpPr>
        <xdr:cNvPr id="212" name="Text Box 272"/>
        <xdr:cNvSpPr txBox="1">
          <a:spLocks noChangeArrowheads="1"/>
        </xdr:cNvSpPr>
      </xdr:nvSpPr>
      <xdr:spPr bwMode="auto">
        <a:xfrm>
          <a:off x="752475" y="10734675"/>
          <a:ext cx="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401</xdr:row>
      <xdr:rowOff>0</xdr:rowOff>
    </xdr:from>
    <xdr:to>
      <xdr:col>3</xdr:col>
      <xdr:colOff>476250</xdr:colOff>
      <xdr:row>415</xdr:row>
      <xdr:rowOff>27214</xdr:rowOff>
    </xdr:to>
    <xdr:sp macro="" textlink="">
      <xdr:nvSpPr>
        <xdr:cNvPr id="213" name="Text Box 13"/>
        <xdr:cNvSpPr txBox="1">
          <a:spLocks noChangeArrowheads="1"/>
        </xdr:cNvSpPr>
      </xdr:nvSpPr>
      <xdr:spPr bwMode="auto">
        <a:xfrm>
          <a:off x="752475" y="86306025"/>
          <a:ext cx="0" cy="165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7</xdr:col>
      <xdr:colOff>76199</xdr:colOff>
      <xdr:row>113</xdr:row>
      <xdr:rowOff>143148</xdr:rowOff>
    </xdr:to>
    <xdr:sp macro="" textlink="">
      <xdr:nvSpPr>
        <xdr:cNvPr id="214"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15"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16"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17"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18"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19"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20"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95250</xdr:rowOff>
    </xdr:to>
    <xdr:sp macro="" textlink="">
      <xdr:nvSpPr>
        <xdr:cNvPr id="221"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11</xdr:col>
      <xdr:colOff>719063</xdr:colOff>
      <xdr:row>112</xdr:row>
      <xdr:rowOff>95250</xdr:rowOff>
    </xdr:to>
    <xdr:sp macro="" textlink="">
      <xdr:nvSpPr>
        <xdr:cNvPr id="222" name="Text Box 272"/>
        <xdr:cNvSpPr txBox="1">
          <a:spLocks noChangeArrowheads="1"/>
        </xdr:cNvSpPr>
      </xdr:nvSpPr>
      <xdr:spPr bwMode="auto">
        <a:xfrm>
          <a:off x="6096000" y="20250150"/>
          <a:ext cx="543393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85725</xdr:rowOff>
    </xdr:to>
    <xdr:sp macro="" textlink="">
      <xdr:nvSpPr>
        <xdr:cNvPr id="22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95250</xdr:rowOff>
    </xdr:to>
    <xdr:sp macro="" textlink="">
      <xdr:nvSpPr>
        <xdr:cNvPr id="224"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85725</xdr:rowOff>
    </xdr:to>
    <xdr:sp macro="" textlink="">
      <xdr:nvSpPr>
        <xdr:cNvPr id="225"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2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27"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2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29"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30"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31"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7</xdr:col>
      <xdr:colOff>76199</xdr:colOff>
      <xdr:row>113</xdr:row>
      <xdr:rowOff>143148</xdr:rowOff>
    </xdr:to>
    <xdr:sp macro="" textlink="">
      <xdr:nvSpPr>
        <xdr:cNvPr id="232" name="Text Box 272"/>
        <xdr:cNvSpPr txBox="1">
          <a:spLocks noChangeArrowheads="1"/>
        </xdr:cNvSpPr>
      </xdr:nvSpPr>
      <xdr:spPr bwMode="auto">
        <a:xfrm>
          <a:off x="6096000" y="20250150"/>
          <a:ext cx="76200" cy="408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33"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34"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35"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36" name="Text Box 13"/>
        <xdr:cNvSpPr txBox="1">
          <a:spLocks noChangeArrowheads="1"/>
        </xdr:cNvSpPr>
      </xdr:nvSpPr>
      <xdr:spPr bwMode="auto">
        <a:xfrm>
          <a:off x="1095375" y="20250150"/>
          <a:ext cx="0" cy="59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37" name="Text Box 13"/>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143147</xdr:rowOff>
    </xdr:to>
    <xdr:sp macro="" textlink="">
      <xdr:nvSpPr>
        <xdr:cNvPr id="238" name="Text Box 272"/>
        <xdr:cNvSpPr txBox="1">
          <a:spLocks noChangeArrowheads="1"/>
        </xdr:cNvSpPr>
      </xdr:nvSpPr>
      <xdr:spPr bwMode="auto">
        <a:xfrm>
          <a:off x="1095375" y="20250150"/>
          <a:ext cx="0" cy="593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95250</xdr:rowOff>
    </xdr:to>
    <xdr:sp macro="" textlink="">
      <xdr:nvSpPr>
        <xdr:cNvPr id="239"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43</xdr:row>
      <xdr:rowOff>0</xdr:rowOff>
    </xdr:from>
    <xdr:to>
      <xdr:col>11</xdr:col>
      <xdr:colOff>719063</xdr:colOff>
      <xdr:row>112</xdr:row>
      <xdr:rowOff>95250</xdr:rowOff>
    </xdr:to>
    <xdr:sp macro="" textlink="">
      <xdr:nvSpPr>
        <xdr:cNvPr id="240" name="Text Box 272"/>
        <xdr:cNvSpPr txBox="1">
          <a:spLocks noChangeArrowheads="1"/>
        </xdr:cNvSpPr>
      </xdr:nvSpPr>
      <xdr:spPr bwMode="auto">
        <a:xfrm>
          <a:off x="6096000" y="20250150"/>
          <a:ext cx="5433936"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85725</xdr:rowOff>
    </xdr:to>
    <xdr:sp macro="" textlink="">
      <xdr:nvSpPr>
        <xdr:cNvPr id="241"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95250</xdr:rowOff>
    </xdr:to>
    <xdr:sp macro="" textlink="">
      <xdr:nvSpPr>
        <xdr:cNvPr id="242" name="Text Box 13"/>
        <xdr:cNvSpPr txBox="1">
          <a:spLocks noChangeArrowheads="1"/>
        </xdr:cNvSpPr>
      </xdr:nvSpPr>
      <xdr:spPr bwMode="auto">
        <a:xfrm>
          <a:off x="1104900" y="20250150"/>
          <a:ext cx="1238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43</xdr:row>
      <xdr:rowOff>0</xdr:rowOff>
    </xdr:from>
    <xdr:to>
      <xdr:col>3</xdr:col>
      <xdr:colOff>495300</xdr:colOff>
      <xdr:row>112</xdr:row>
      <xdr:rowOff>85725</xdr:rowOff>
    </xdr:to>
    <xdr:sp macro="" textlink="">
      <xdr:nvSpPr>
        <xdr:cNvPr id="243" name="Text Box 13"/>
        <xdr:cNvSpPr txBox="1">
          <a:spLocks noChangeArrowheads="1"/>
        </xdr:cNvSpPr>
      </xdr:nvSpPr>
      <xdr:spPr bwMode="auto">
        <a:xfrm>
          <a:off x="1104900" y="20250150"/>
          <a:ext cx="1238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44"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45"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46"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47"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48" name="Text Box 13"/>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43</xdr:row>
      <xdr:rowOff>0</xdr:rowOff>
    </xdr:from>
    <xdr:to>
      <xdr:col>3</xdr:col>
      <xdr:colOff>485775</xdr:colOff>
      <xdr:row>113</xdr:row>
      <xdr:rowOff>146460</xdr:rowOff>
    </xdr:to>
    <xdr:sp macro="" textlink="">
      <xdr:nvSpPr>
        <xdr:cNvPr id="249" name="Text Box 272"/>
        <xdr:cNvSpPr txBox="1">
          <a:spLocks noChangeArrowheads="1"/>
        </xdr:cNvSpPr>
      </xdr:nvSpPr>
      <xdr:spPr bwMode="auto">
        <a:xfrm>
          <a:off x="1095375" y="20250150"/>
          <a:ext cx="0" cy="39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86</xdr:row>
      <xdr:rowOff>0</xdr:rowOff>
    </xdr:from>
    <xdr:to>
      <xdr:col>6</xdr:col>
      <xdr:colOff>657225</xdr:colOff>
      <xdr:row>112</xdr:row>
      <xdr:rowOff>179341</xdr:rowOff>
    </xdr:to>
    <xdr:sp macro="" textlink="">
      <xdr:nvSpPr>
        <xdr:cNvPr id="250" name="Text Box 272"/>
        <xdr:cNvSpPr txBox="1">
          <a:spLocks noChangeArrowheads="1"/>
        </xdr:cNvSpPr>
      </xdr:nvSpPr>
      <xdr:spPr bwMode="auto">
        <a:xfrm>
          <a:off x="4676775" y="38290500"/>
          <a:ext cx="0" cy="236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113</xdr:row>
      <xdr:rowOff>607089</xdr:rowOff>
    </xdr:to>
    <xdr:sp macro="" textlink="">
      <xdr:nvSpPr>
        <xdr:cNvPr id="251"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113</xdr:row>
      <xdr:rowOff>607089</xdr:rowOff>
    </xdr:to>
    <xdr:sp macro="" textlink="">
      <xdr:nvSpPr>
        <xdr:cNvPr id="252"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113</xdr:row>
      <xdr:rowOff>607089</xdr:rowOff>
    </xdr:to>
    <xdr:sp macro="" textlink="">
      <xdr:nvSpPr>
        <xdr:cNvPr id="253"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113</xdr:row>
      <xdr:rowOff>607089</xdr:rowOff>
    </xdr:to>
    <xdr:sp macro="" textlink="">
      <xdr:nvSpPr>
        <xdr:cNvPr id="254" name="Text Box 13"/>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86</xdr:row>
      <xdr:rowOff>0</xdr:rowOff>
    </xdr:from>
    <xdr:to>
      <xdr:col>3</xdr:col>
      <xdr:colOff>485775</xdr:colOff>
      <xdr:row>113</xdr:row>
      <xdr:rowOff>607089</xdr:rowOff>
    </xdr:to>
    <xdr:sp macro="" textlink="">
      <xdr:nvSpPr>
        <xdr:cNvPr id="255" name="Text Box 272"/>
        <xdr:cNvSpPr txBox="1">
          <a:spLocks noChangeArrowheads="1"/>
        </xdr:cNvSpPr>
      </xdr:nvSpPr>
      <xdr:spPr bwMode="auto">
        <a:xfrm>
          <a:off x="809625" y="38290500"/>
          <a:ext cx="0" cy="93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162671</xdr:rowOff>
    </xdr:to>
    <xdr:sp macro="" textlink="">
      <xdr:nvSpPr>
        <xdr:cNvPr id="256" name="Text Box 13"/>
        <xdr:cNvSpPr txBox="1">
          <a:spLocks noChangeArrowheads="1"/>
        </xdr:cNvSpPr>
      </xdr:nvSpPr>
      <xdr:spPr bwMode="auto">
        <a:xfrm>
          <a:off x="809625" y="6734175"/>
          <a:ext cx="0" cy="362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94</xdr:row>
      <xdr:rowOff>0</xdr:rowOff>
    </xdr:from>
    <xdr:to>
      <xdr:col>6</xdr:col>
      <xdr:colOff>657225</xdr:colOff>
      <xdr:row>112</xdr:row>
      <xdr:rowOff>185601</xdr:rowOff>
    </xdr:to>
    <xdr:sp macro="" textlink="">
      <xdr:nvSpPr>
        <xdr:cNvPr id="257" name="Text Box 272"/>
        <xdr:cNvSpPr txBox="1">
          <a:spLocks noChangeArrowheads="1"/>
        </xdr:cNvSpPr>
      </xdr:nvSpPr>
      <xdr:spPr bwMode="auto">
        <a:xfrm>
          <a:off x="4676775" y="6734175"/>
          <a:ext cx="0" cy="185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165198</xdr:rowOff>
    </xdr:to>
    <xdr:sp macro="" textlink="">
      <xdr:nvSpPr>
        <xdr:cNvPr id="258"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103624</xdr:rowOff>
    </xdr:to>
    <xdr:sp macro="" textlink="">
      <xdr:nvSpPr>
        <xdr:cNvPr id="259"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103624</xdr:rowOff>
    </xdr:to>
    <xdr:sp macro="" textlink="">
      <xdr:nvSpPr>
        <xdr:cNvPr id="260"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165198</xdr:rowOff>
    </xdr:to>
    <xdr:sp macro="" textlink="">
      <xdr:nvSpPr>
        <xdr:cNvPr id="261" name="Text Box 13"/>
        <xdr:cNvSpPr txBox="1">
          <a:spLocks noChangeArrowheads="1"/>
        </xdr:cNvSpPr>
      </xdr:nvSpPr>
      <xdr:spPr bwMode="auto">
        <a:xfrm>
          <a:off x="809625" y="6734175"/>
          <a:ext cx="0" cy="365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184786</xdr:rowOff>
    </xdr:to>
    <xdr:sp macro="" textlink="">
      <xdr:nvSpPr>
        <xdr:cNvPr id="262"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184786</xdr:rowOff>
    </xdr:to>
    <xdr:sp macro="" textlink="">
      <xdr:nvSpPr>
        <xdr:cNvPr id="263"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184786</xdr:rowOff>
    </xdr:to>
    <xdr:sp macro="" textlink="">
      <xdr:nvSpPr>
        <xdr:cNvPr id="264"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184786</xdr:rowOff>
    </xdr:to>
    <xdr:sp macro="" textlink="">
      <xdr:nvSpPr>
        <xdr:cNvPr id="265" name="Text Box 13"/>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184786</xdr:rowOff>
    </xdr:to>
    <xdr:sp macro="" textlink="">
      <xdr:nvSpPr>
        <xdr:cNvPr id="266" name="Text Box 272"/>
        <xdr:cNvSpPr txBox="1">
          <a:spLocks noChangeArrowheads="1"/>
        </xdr:cNvSpPr>
      </xdr:nvSpPr>
      <xdr:spPr bwMode="auto">
        <a:xfrm>
          <a:off x="809625" y="6734175"/>
          <a:ext cx="0" cy="384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204108</xdr:rowOff>
    </xdr:to>
    <xdr:sp macro="" textlink="">
      <xdr:nvSpPr>
        <xdr:cNvPr id="267"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204108</xdr:rowOff>
    </xdr:to>
    <xdr:sp macro="" textlink="">
      <xdr:nvSpPr>
        <xdr:cNvPr id="268"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204108</xdr:rowOff>
    </xdr:to>
    <xdr:sp macro="" textlink="">
      <xdr:nvSpPr>
        <xdr:cNvPr id="269"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204108</xdr:rowOff>
    </xdr:to>
    <xdr:sp macro="" textlink="">
      <xdr:nvSpPr>
        <xdr:cNvPr id="270"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204108</xdr:rowOff>
    </xdr:to>
    <xdr:sp macro="" textlink="">
      <xdr:nvSpPr>
        <xdr:cNvPr id="271" name="Text Box 13"/>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204108</xdr:rowOff>
    </xdr:to>
    <xdr:sp macro="" textlink="">
      <xdr:nvSpPr>
        <xdr:cNvPr id="272" name="Text Box 272"/>
        <xdr:cNvSpPr txBox="1">
          <a:spLocks noChangeArrowheads="1"/>
        </xdr:cNvSpPr>
      </xdr:nvSpPr>
      <xdr:spPr bwMode="auto">
        <a:xfrm>
          <a:off x="809625" y="6734175"/>
          <a:ext cx="0" cy="402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103624</xdr:rowOff>
    </xdr:to>
    <xdr:sp macro="" textlink="">
      <xdr:nvSpPr>
        <xdr:cNvPr id="273"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103624</xdr:rowOff>
    </xdr:to>
    <xdr:sp macro="" textlink="">
      <xdr:nvSpPr>
        <xdr:cNvPr id="274"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103624</xdr:rowOff>
    </xdr:to>
    <xdr:sp macro="" textlink="">
      <xdr:nvSpPr>
        <xdr:cNvPr id="275" name="Text Box 13"/>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103624</xdr:rowOff>
    </xdr:to>
    <xdr:sp macro="" textlink="">
      <xdr:nvSpPr>
        <xdr:cNvPr id="276" name="Text Box 272"/>
        <xdr:cNvSpPr txBox="1">
          <a:spLocks noChangeArrowheads="1"/>
        </xdr:cNvSpPr>
      </xdr:nvSpPr>
      <xdr:spPr bwMode="auto">
        <a:xfrm>
          <a:off x="809625" y="6734175"/>
          <a:ext cx="0" cy="3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7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7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7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8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4"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29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0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1"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1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8"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2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2"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3"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3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5"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6"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7"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49"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0"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1"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2"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3"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4"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5"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6"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7"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8"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59" name="Text Box 13"/>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94</xdr:row>
      <xdr:rowOff>0</xdr:rowOff>
    </xdr:from>
    <xdr:to>
      <xdr:col>3</xdr:col>
      <xdr:colOff>485775</xdr:colOff>
      <xdr:row>113</xdr:row>
      <xdr:rowOff>165460</xdr:rowOff>
    </xdr:to>
    <xdr:sp macro="" textlink="">
      <xdr:nvSpPr>
        <xdr:cNvPr id="360" name="Text Box 272"/>
        <xdr:cNvSpPr txBox="1">
          <a:spLocks noChangeArrowheads="1"/>
        </xdr:cNvSpPr>
      </xdr:nvSpPr>
      <xdr:spPr bwMode="auto">
        <a:xfrm>
          <a:off x="809625" y="6734175"/>
          <a:ext cx="0" cy="365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94</xdr:row>
      <xdr:rowOff>0</xdr:rowOff>
    </xdr:from>
    <xdr:to>
      <xdr:col>3</xdr:col>
      <xdr:colOff>476250</xdr:colOff>
      <xdr:row>113</xdr:row>
      <xdr:rowOff>349521</xdr:rowOff>
    </xdr:to>
    <xdr:sp macro="" textlink="">
      <xdr:nvSpPr>
        <xdr:cNvPr id="361" name="Text Box 13"/>
        <xdr:cNvSpPr txBox="1">
          <a:spLocks noChangeArrowheads="1"/>
        </xdr:cNvSpPr>
      </xdr:nvSpPr>
      <xdr:spPr bwMode="auto">
        <a:xfrm>
          <a:off x="800100" y="6734175"/>
          <a:ext cx="0" cy="545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256</xdr:row>
      <xdr:rowOff>0</xdr:rowOff>
    </xdr:from>
    <xdr:to>
      <xdr:col>6</xdr:col>
      <xdr:colOff>657225</xdr:colOff>
      <xdr:row>458</xdr:row>
      <xdr:rowOff>68036</xdr:rowOff>
    </xdr:to>
    <xdr:sp macro="" textlink="">
      <xdr:nvSpPr>
        <xdr:cNvPr id="3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256</xdr:row>
      <xdr:rowOff>0</xdr:rowOff>
    </xdr:from>
    <xdr:to>
      <xdr:col>6</xdr:col>
      <xdr:colOff>657225</xdr:colOff>
      <xdr:row>458</xdr:row>
      <xdr:rowOff>68036</xdr:rowOff>
    </xdr:to>
    <xdr:sp macro="" textlink="">
      <xdr:nvSpPr>
        <xdr:cNvPr id="363"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256</xdr:row>
      <xdr:rowOff>0</xdr:rowOff>
    </xdr:from>
    <xdr:to>
      <xdr:col>3</xdr:col>
      <xdr:colOff>495300</xdr:colOff>
      <xdr:row>459</xdr:row>
      <xdr:rowOff>203982</xdr:rowOff>
    </xdr:to>
    <xdr:sp macro="" textlink="">
      <xdr:nvSpPr>
        <xdr:cNvPr id="366" name="Text Box 13"/>
        <xdr:cNvSpPr txBox="1">
          <a:spLocks noChangeArrowheads="1"/>
        </xdr:cNvSpPr>
      </xdr:nvSpPr>
      <xdr:spPr bwMode="auto">
        <a:xfrm>
          <a:off x="819150" y="12763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495300</xdr:colOff>
      <xdr:row>256</xdr:row>
      <xdr:rowOff>0</xdr:rowOff>
    </xdr:from>
    <xdr:to>
      <xdr:col>3</xdr:col>
      <xdr:colOff>495300</xdr:colOff>
      <xdr:row>459</xdr:row>
      <xdr:rowOff>203982</xdr:rowOff>
    </xdr:to>
    <xdr:sp macro="" textlink="">
      <xdr:nvSpPr>
        <xdr:cNvPr id="367" name="Text Box 13"/>
        <xdr:cNvSpPr txBox="1">
          <a:spLocks noChangeArrowheads="1"/>
        </xdr:cNvSpPr>
      </xdr:nvSpPr>
      <xdr:spPr bwMode="auto">
        <a:xfrm>
          <a:off x="819150" y="12763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256</xdr:row>
      <xdr:rowOff>0</xdr:rowOff>
    </xdr:from>
    <xdr:to>
      <xdr:col>7</xdr:col>
      <xdr:colOff>6927</xdr:colOff>
      <xdr:row>459</xdr:row>
      <xdr:rowOff>201601</xdr:rowOff>
    </xdr:to>
    <xdr:sp macro="" textlink="">
      <xdr:nvSpPr>
        <xdr:cNvPr id="368" name="Text Box 272"/>
        <xdr:cNvSpPr txBox="1">
          <a:spLocks noChangeArrowheads="1"/>
        </xdr:cNvSpPr>
      </xdr:nvSpPr>
      <xdr:spPr bwMode="auto">
        <a:xfrm>
          <a:off x="4676775" y="1276350"/>
          <a:ext cx="64078"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6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7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7"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8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39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4"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0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1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1"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5"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6"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2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8"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39"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0"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2"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3"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4"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5"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6"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7"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8"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49"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50"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51"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52" name="Text Box 13"/>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266</xdr:row>
      <xdr:rowOff>0</xdr:rowOff>
    </xdr:from>
    <xdr:to>
      <xdr:col>3</xdr:col>
      <xdr:colOff>485775</xdr:colOff>
      <xdr:row>431</xdr:row>
      <xdr:rowOff>69735</xdr:rowOff>
    </xdr:to>
    <xdr:sp macro="" textlink="">
      <xdr:nvSpPr>
        <xdr:cNvPr id="453" name="Text Box 272"/>
        <xdr:cNvSpPr txBox="1">
          <a:spLocks noChangeArrowheads="1"/>
        </xdr:cNvSpPr>
      </xdr:nvSpPr>
      <xdr:spPr bwMode="auto">
        <a:xfrm>
          <a:off x="809625" y="1276350"/>
          <a:ext cx="0" cy="750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256</xdr:row>
      <xdr:rowOff>0</xdr:rowOff>
    </xdr:from>
    <xdr:to>
      <xdr:col>3</xdr:col>
      <xdr:colOff>485775</xdr:colOff>
      <xdr:row>459</xdr:row>
      <xdr:rowOff>56963</xdr:rowOff>
    </xdr:to>
    <xdr:sp macro="" textlink="">
      <xdr:nvSpPr>
        <xdr:cNvPr id="454" name="Text Box 13">
          <a:extLst>
            <a:ext uri="{FF2B5EF4-FFF2-40B4-BE49-F238E27FC236}">
              <a16:creationId xmlns:a16="http://schemas.microsoft.com/office/drawing/2014/main" xmlns="" id="{00000000-0008-0000-0000-00006C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256</xdr:row>
      <xdr:rowOff>0</xdr:rowOff>
    </xdr:from>
    <xdr:to>
      <xdr:col>6</xdr:col>
      <xdr:colOff>710292</xdr:colOff>
      <xdr:row>457</xdr:row>
      <xdr:rowOff>54429</xdr:rowOff>
    </xdr:to>
    <xdr:sp macro="" textlink="">
      <xdr:nvSpPr>
        <xdr:cNvPr id="455" name="Text Box 272">
          <a:extLst>
            <a:ext uri="{FF2B5EF4-FFF2-40B4-BE49-F238E27FC236}">
              <a16:creationId xmlns:a16="http://schemas.microsoft.com/office/drawing/2014/main" xmlns="" id="{00000000-0008-0000-0000-00006D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485775</xdr:colOff>
      <xdr:row>256</xdr:row>
      <xdr:rowOff>0</xdr:rowOff>
    </xdr:from>
    <xdr:to>
      <xdr:col>3</xdr:col>
      <xdr:colOff>485775</xdr:colOff>
      <xdr:row>459</xdr:row>
      <xdr:rowOff>56963</xdr:rowOff>
    </xdr:to>
    <xdr:sp macro="" textlink="">
      <xdr:nvSpPr>
        <xdr:cNvPr id="456" name="Text Box 13">
          <a:extLst>
            <a:ext uri="{FF2B5EF4-FFF2-40B4-BE49-F238E27FC236}">
              <a16:creationId xmlns:a16="http://schemas.microsoft.com/office/drawing/2014/main" xmlns="" id="{00000000-0008-0000-0000-00006E000000}"/>
            </a:ext>
          </a:extLst>
        </xdr:cNvPr>
        <xdr:cNvSpPr txBox="1">
          <a:spLocks noChangeArrowheads="1"/>
        </xdr:cNvSpPr>
      </xdr:nvSpPr>
      <xdr:spPr bwMode="auto">
        <a:xfrm>
          <a:off x="809625" y="1276350"/>
          <a:ext cx="0" cy="59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256</xdr:row>
      <xdr:rowOff>0</xdr:rowOff>
    </xdr:from>
    <xdr:to>
      <xdr:col>6</xdr:col>
      <xdr:colOff>710292</xdr:colOff>
      <xdr:row>457</xdr:row>
      <xdr:rowOff>54429</xdr:rowOff>
    </xdr:to>
    <xdr:sp macro="" textlink="">
      <xdr:nvSpPr>
        <xdr:cNvPr id="457" name="Text Box 272">
          <a:extLst>
            <a:ext uri="{FF2B5EF4-FFF2-40B4-BE49-F238E27FC236}">
              <a16:creationId xmlns:a16="http://schemas.microsoft.com/office/drawing/2014/main" xmlns="" id="{00000000-0008-0000-0000-00006F000000}"/>
            </a:ext>
          </a:extLst>
        </xdr:cNvPr>
        <xdr:cNvSpPr txBox="1">
          <a:spLocks noChangeArrowheads="1"/>
        </xdr:cNvSpPr>
      </xdr:nvSpPr>
      <xdr:spPr bwMode="auto">
        <a:xfrm>
          <a:off x="4676775" y="1276350"/>
          <a:ext cx="57150" cy="190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256</xdr:row>
      <xdr:rowOff>0</xdr:rowOff>
    </xdr:from>
    <xdr:ext cx="0" cy="404812"/>
    <xdr:sp macro="" textlink="">
      <xdr:nvSpPr>
        <xdr:cNvPr id="458"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256</xdr:row>
      <xdr:rowOff>0</xdr:rowOff>
    </xdr:from>
    <xdr:ext cx="0" cy="404812"/>
    <xdr:sp macro="" textlink="">
      <xdr:nvSpPr>
        <xdr:cNvPr id="459"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xdr:col>
      <xdr:colOff>485775</xdr:colOff>
      <xdr:row>253</xdr:row>
      <xdr:rowOff>0</xdr:rowOff>
    </xdr:from>
    <xdr:to>
      <xdr:col>3</xdr:col>
      <xdr:colOff>485775</xdr:colOff>
      <xdr:row>485</xdr:row>
      <xdr:rowOff>186218</xdr:rowOff>
    </xdr:to>
    <xdr:sp macro="" textlink="">
      <xdr:nvSpPr>
        <xdr:cNvPr id="460" name="Text Box 13"/>
        <xdr:cNvSpPr txBox="1">
          <a:spLocks noChangeArrowheads="1"/>
        </xdr:cNvSpPr>
      </xdr:nvSpPr>
      <xdr:spPr bwMode="auto">
        <a:xfrm>
          <a:off x="809625" y="1276350"/>
          <a:ext cx="0" cy="897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253</xdr:row>
      <xdr:rowOff>0</xdr:rowOff>
    </xdr:from>
    <xdr:to>
      <xdr:col>6</xdr:col>
      <xdr:colOff>657225</xdr:colOff>
      <xdr:row>484</xdr:row>
      <xdr:rowOff>31232</xdr:rowOff>
    </xdr:to>
    <xdr:sp macro="" textlink="">
      <xdr:nvSpPr>
        <xdr:cNvPr id="461"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657225</xdr:colOff>
      <xdr:row>253</xdr:row>
      <xdr:rowOff>0</xdr:rowOff>
    </xdr:from>
    <xdr:to>
      <xdr:col>6</xdr:col>
      <xdr:colOff>657225</xdr:colOff>
      <xdr:row>484</xdr:row>
      <xdr:rowOff>31232</xdr:rowOff>
    </xdr:to>
    <xdr:sp macro="" textlink="">
      <xdr:nvSpPr>
        <xdr:cNvPr id="462" name="Text Box 272"/>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657225</xdr:colOff>
      <xdr:row>255</xdr:row>
      <xdr:rowOff>0</xdr:rowOff>
    </xdr:from>
    <xdr:ext cx="0" cy="404812"/>
    <xdr:sp macro="" textlink="">
      <xdr:nvSpPr>
        <xdr:cNvPr id="463" name="Text Box 272">
          <a:extLst>
            <a:ext uri="{FF2B5EF4-FFF2-40B4-BE49-F238E27FC236}">
              <a16:creationId xmlns:a16="http://schemas.microsoft.com/office/drawing/2014/main" xmlns="" id="{1BD6C2D6-0CA1-48EA-B347-094636ADB0B6}"/>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255</xdr:row>
      <xdr:rowOff>0</xdr:rowOff>
    </xdr:from>
    <xdr:ext cx="0" cy="404812"/>
    <xdr:sp macro="" textlink="">
      <xdr:nvSpPr>
        <xdr:cNvPr id="464" name="Text Box 272">
          <a:extLst>
            <a:ext uri="{FF2B5EF4-FFF2-40B4-BE49-F238E27FC236}">
              <a16:creationId xmlns:a16="http://schemas.microsoft.com/office/drawing/2014/main" xmlns="" id="{9B76929F-1E25-4990-8E5E-4BF0F5B4A547}"/>
            </a:ext>
          </a:extLst>
        </xdr:cNvPr>
        <xdr:cNvSpPr txBox="1">
          <a:spLocks noChangeArrowheads="1"/>
        </xdr:cNvSpPr>
      </xdr:nvSpPr>
      <xdr:spPr bwMode="auto">
        <a:xfrm>
          <a:off x="4676775" y="1276350"/>
          <a:ext cx="0" cy="40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657225</xdr:colOff>
      <xdr:row>95</xdr:row>
      <xdr:rowOff>0</xdr:rowOff>
    </xdr:from>
    <xdr:ext cx="0" cy="1001240"/>
    <xdr:sp macro="" textlink="">
      <xdr:nvSpPr>
        <xdr:cNvPr id="466" name="Text Box 272"/>
        <xdr:cNvSpPr txBox="1">
          <a:spLocks noChangeArrowheads="1"/>
        </xdr:cNvSpPr>
      </xdr:nvSpPr>
      <xdr:spPr bwMode="auto">
        <a:xfrm>
          <a:off x="5038725" y="83398179"/>
          <a:ext cx="0" cy="1001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nh/PQHKH%202017/KHSDD%202018/Moi%20ng%20gui%2025%209%202017/Ba%20Din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nh/PQHKH%202017/KHSDD%202018/Moi%20ng%20gui%2025%209%202017/Cau%20Gia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nh/PQHKH%202017/KHSDD%202018/Moi%20ng%20gui%2025%209%202017/Dan%20Phu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inh/PQHKH%202017/KHSDD%202018/Moi%20ng%20gui%2025%209%202017/Dong%20D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nh/PQHKH%202017/KHSDD%202018/Moi%20ng%20gui%2025%209%202017/Hai%20Ba%20Tr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nh/PQHKH%202017/KHSDD%202018/Moi%20ng%20gui%2025%209%202017/Hoai%20Du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nh/PQHKH%202017/KHSDD%202018/Moi%20ng%20gui%2025%209%202017/My%20Du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nh/PQHKH%202017/KHSDD%202018/Moi%20ng%20gui%2025%209%202017/Nam%20Tu%20Lie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nh/PQHKH%202017/KHSDD%202018/Moi%20ng%20gui%2025%209%202017/Quoc%20Oa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nh/PQHKH%202017/KHSDD%202018/Moi%20ng%20gui%2025%209%202017/Soc%20S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nh/PQHKH%202017/KHSDD%202018/Moi%20ng%20gui%2025%209%202017/Tay%20H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inh/PQHKH%202017/KHSDD%202018/Moi%20ng%20gui%2025%209%202017/Thach%20Th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Minh/PQHKH%202017/KHSDD%202018/Moi%20ng%20gui%2025%209%202017/Ung%20Ho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Gia%20Lam/Nam%202018/3.%20Dau%20gia/!!!!Du%20lieu%20chung%20to%20QH-DG/!!!!%20Tong%20hop%20bao%20cao%20dau%20gia/2019%20-%20Bao%20cao%20tien%20do%20dau%20gia/Bao%20cao%20tong%20hop%20(upd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E9">
            <v>5.2210000000000001</v>
          </cell>
        </row>
        <row r="20">
          <cell r="E20">
            <v>11.224799999999997</v>
          </cell>
        </row>
        <row r="44">
          <cell r="E44">
            <v>6.3194000000000008</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 (3)"/>
      <sheetName val="h1"/>
      <sheetName val="h2"/>
      <sheetName val="h6"/>
      <sheetName val="h7"/>
      <sheetName val="h8"/>
      <sheetName val="h9"/>
      <sheetName val="h10"/>
    </sheetNames>
    <sheetDataSet>
      <sheetData sheetId="0"/>
      <sheetData sheetId="1"/>
      <sheetData sheetId="2"/>
      <sheetData sheetId="3"/>
      <sheetData sheetId="4"/>
      <sheetData sheetId="5"/>
      <sheetData sheetId="6"/>
      <sheetData sheetId="7">
        <row r="8">
          <cell r="E8">
            <v>0.13</v>
          </cell>
        </row>
        <row r="9">
          <cell r="E9">
            <v>3.9910000000000001E-2</v>
          </cell>
        </row>
        <row r="10">
          <cell r="E10">
            <v>0.25</v>
          </cell>
        </row>
        <row r="11">
          <cell r="E11">
            <v>0.11119999999999999</v>
          </cell>
        </row>
        <row r="12">
          <cell r="E12">
            <v>8.5000000000000006E-2</v>
          </cell>
        </row>
        <row r="13">
          <cell r="E13">
            <v>0.2</v>
          </cell>
        </row>
        <row r="14">
          <cell r="E14">
            <v>0.23730000000000001</v>
          </cell>
        </row>
        <row r="15">
          <cell r="E15">
            <v>1.2</v>
          </cell>
        </row>
        <row r="16">
          <cell r="E16">
            <v>0.53</v>
          </cell>
        </row>
        <row r="17">
          <cell r="E17">
            <v>0.28239999999999998</v>
          </cell>
        </row>
        <row r="18">
          <cell r="E18">
            <v>1.0536000000000001</v>
          </cell>
        </row>
        <row r="19">
          <cell r="E19">
            <v>0.27539999999999998</v>
          </cell>
        </row>
        <row r="20">
          <cell r="E20">
            <v>1.05</v>
          </cell>
        </row>
        <row r="21">
          <cell r="E21">
            <v>1.2</v>
          </cell>
        </row>
        <row r="22">
          <cell r="E22">
            <v>0.20171</v>
          </cell>
        </row>
        <row r="23">
          <cell r="E23">
            <v>0.78425</v>
          </cell>
        </row>
        <row r="24">
          <cell r="E24">
            <v>6.3939999999999997E-2</v>
          </cell>
        </row>
        <row r="25">
          <cell r="E25">
            <v>0.14349999999999999</v>
          </cell>
        </row>
        <row r="26">
          <cell r="E26">
            <v>2.5499999999999998</v>
          </cell>
        </row>
        <row r="27">
          <cell r="E27">
            <v>0.74606000000000006</v>
          </cell>
        </row>
        <row r="28">
          <cell r="E28">
            <v>8.3599999999999994E-2</v>
          </cell>
        </row>
        <row r="29">
          <cell r="E29">
            <v>0.61</v>
          </cell>
        </row>
        <row r="30">
          <cell r="E30">
            <v>8.8770000000000002E-2</v>
          </cell>
        </row>
        <row r="31">
          <cell r="E31">
            <v>0.27829999999999999</v>
          </cell>
        </row>
        <row r="32">
          <cell r="E32">
            <v>0.98</v>
          </cell>
        </row>
        <row r="33">
          <cell r="E33">
            <v>0.28999999999999998</v>
          </cell>
        </row>
        <row r="34">
          <cell r="E34">
            <v>10.63</v>
          </cell>
        </row>
        <row r="35">
          <cell r="E35">
            <v>0.12</v>
          </cell>
        </row>
        <row r="36">
          <cell r="E36">
            <v>2.4E-2</v>
          </cell>
        </row>
        <row r="37">
          <cell r="E37">
            <v>1.25</v>
          </cell>
        </row>
        <row r="38">
          <cell r="E38">
            <v>0.51880000000000004</v>
          </cell>
        </row>
        <row r="39">
          <cell r="E39">
            <v>0.12393</v>
          </cell>
        </row>
        <row r="40">
          <cell r="E40">
            <v>0.21879999999999999</v>
          </cell>
        </row>
        <row r="41">
          <cell r="E41">
            <v>0.81</v>
          </cell>
        </row>
        <row r="42">
          <cell r="E42">
            <v>2.3E-2</v>
          </cell>
        </row>
        <row r="43">
          <cell r="E43">
            <v>0.43</v>
          </cell>
        </row>
        <row r="46">
          <cell r="E46">
            <v>0.14399999999999999</v>
          </cell>
        </row>
        <row r="47">
          <cell r="E47">
            <v>9.7699999999999995E-2</v>
          </cell>
        </row>
        <row r="48">
          <cell r="E48">
            <v>0.02</v>
          </cell>
        </row>
        <row r="49">
          <cell r="E49">
            <v>1.0800000000000001E-2</v>
          </cell>
        </row>
        <row r="50">
          <cell r="E50">
            <v>7.1999999999999998E-3</v>
          </cell>
        </row>
        <row r="51">
          <cell r="E51">
            <v>4.7300000000000002E-2</v>
          </cell>
        </row>
        <row r="52">
          <cell r="E52">
            <v>7.3360000000000009E-2</v>
          </cell>
        </row>
        <row r="53">
          <cell r="E53">
            <v>2.12E-2</v>
          </cell>
        </row>
        <row r="54">
          <cell r="E54">
            <v>0.28999999999999998</v>
          </cell>
        </row>
        <row r="55">
          <cell r="E55">
            <v>0.2248</v>
          </cell>
        </row>
        <row r="56">
          <cell r="E56">
            <v>0.51</v>
          </cell>
        </row>
        <row r="57">
          <cell r="E57">
            <v>0.78520000000000001</v>
          </cell>
        </row>
        <row r="58">
          <cell r="E58">
            <v>0.51800000000000002</v>
          </cell>
        </row>
        <row r="59">
          <cell r="E59">
            <v>0.24229999999999999</v>
          </cell>
        </row>
        <row r="60">
          <cell r="E60">
            <v>4.0500000000000001E-2</v>
          </cell>
        </row>
        <row r="61">
          <cell r="E61">
            <v>4.4829999999999997</v>
          </cell>
        </row>
        <row r="62">
          <cell r="E62">
            <v>12.9237</v>
          </cell>
        </row>
        <row r="63">
          <cell r="E63">
            <v>8.313699999999999</v>
          </cell>
        </row>
        <row r="64">
          <cell r="E64">
            <v>0.43959999999999994</v>
          </cell>
        </row>
        <row r="65">
          <cell r="E65">
            <v>5.8999999999999999E-3</v>
          </cell>
        </row>
        <row r="66">
          <cell r="E66">
            <v>5.0599999999999996</v>
          </cell>
        </row>
        <row r="67">
          <cell r="E67">
            <v>0.25929999999999997</v>
          </cell>
        </row>
        <row r="68">
          <cell r="E68">
            <v>1.2</v>
          </cell>
        </row>
        <row r="69">
          <cell r="E69">
            <v>0.75</v>
          </cell>
        </row>
        <row r="70">
          <cell r="E70">
            <v>0.4</v>
          </cell>
        </row>
        <row r="71">
          <cell r="E71">
            <v>1</v>
          </cell>
        </row>
        <row r="72">
          <cell r="E72">
            <v>4.7E-2</v>
          </cell>
        </row>
        <row r="73">
          <cell r="E73">
            <v>0.2445</v>
          </cell>
        </row>
        <row r="74">
          <cell r="E74">
            <v>5.6000000000000001E-2</v>
          </cell>
        </row>
        <row r="75">
          <cell r="E75">
            <v>0.03</v>
          </cell>
        </row>
        <row r="76">
          <cell r="E76">
            <v>0.224</v>
          </cell>
        </row>
        <row r="77">
          <cell r="E77">
            <v>2.4E-2</v>
          </cell>
        </row>
        <row r="78">
          <cell r="E78">
            <v>0.14829999999999999</v>
          </cell>
        </row>
        <row r="80">
          <cell r="E80">
            <v>2.3E-3</v>
          </cell>
        </row>
        <row r="81">
          <cell r="E81">
            <v>0.1336</v>
          </cell>
        </row>
        <row r="82">
          <cell r="E82">
            <v>1.97</v>
          </cell>
        </row>
        <row r="83">
          <cell r="E83">
            <v>0.45829999999999999</v>
          </cell>
        </row>
        <row r="84">
          <cell r="E84">
            <v>1.4501999999999999</v>
          </cell>
        </row>
        <row r="85">
          <cell r="E85">
            <v>0.70530000000000004</v>
          </cell>
        </row>
        <row r="86">
          <cell r="E86">
            <v>0.54220000000000002</v>
          </cell>
        </row>
        <row r="87">
          <cell r="E87">
            <v>0.91449999999999998</v>
          </cell>
        </row>
        <row r="88">
          <cell r="E88">
            <v>0.2</v>
          </cell>
        </row>
        <row r="89">
          <cell r="E89">
            <v>0.56610000000000005</v>
          </cell>
        </row>
        <row r="90">
          <cell r="E90">
            <v>0.32229999999999998</v>
          </cell>
        </row>
        <row r="91">
          <cell r="E91">
            <v>1.262</v>
          </cell>
        </row>
        <row r="92">
          <cell r="E92">
            <v>0.51900000000000002</v>
          </cell>
        </row>
        <row r="93">
          <cell r="E93">
            <v>0.14000000000000001</v>
          </cell>
        </row>
        <row r="94">
          <cell r="E94">
            <v>0.67900000000000005</v>
          </cell>
        </row>
        <row r="95">
          <cell r="E95">
            <v>0.64600000000000002</v>
          </cell>
        </row>
        <row r="96">
          <cell r="E96">
            <v>1.0169999999999999</v>
          </cell>
        </row>
        <row r="97">
          <cell r="E97">
            <v>0.27750000000000002</v>
          </cell>
        </row>
        <row r="98">
          <cell r="E98">
            <v>4.1566999999999998</v>
          </cell>
        </row>
        <row r="99">
          <cell r="E99">
            <v>5.5899999999999998E-2</v>
          </cell>
        </row>
        <row r="100">
          <cell r="E100">
            <v>0.14000000000000001</v>
          </cell>
        </row>
        <row r="101">
          <cell r="E101">
            <v>0.1118</v>
          </cell>
        </row>
        <row r="102">
          <cell r="E102">
            <v>0.45760000000000001</v>
          </cell>
        </row>
        <row r="103">
          <cell r="E103">
            <v>0.1</v>
          </cell>
        </row>
        <row r="104">
          <cell r="E104">
            <v>0.1</v>
          </cell>
        </row>
        <row r="105">
          <cell r="E105">
            <v>1.7709999999999999</v>
          </cell>
        </row>
        <row r="108">
          <cell r="E108">
            <v>0.14199999999999999</v>
          </cell>
        </row>
        <row r="109">
          <cell r="E109">
            <v>3.42</v>
          </cell>
        </row>
        <row r="110">
          <cell r="E110">
            <v>0.26</v>
          </cell>
        </row>
        <row r="111">
          <cell r="E111">
            <v>0.85</v>
          </cell>
        </row>
        <row r="112">
          <cell r="E112">
            <v>0.03</v>
          </cell>
        </row>
        <row r="113">
          <cell r="E113">
            <v>0.02</v>
          </cell>
        </row>
        <row r="114">
          <cell r="E114">
            <v>0.50890000000000002</v>
          </cell>
        </row>
        <row r="116">
          <cell r="E116">
            <v>0.14000000000000001</v>
          </cell>
        </row>
        <row r="117">
          <cell r="E117">
            <v>1.266</v>
          </cell>
        </row>
        <row r="118">
          <cell r="E118">
            <v>0.44519999999999998</v>
          </cell>
        </row>
        <row r="119">
          <cell r="E119">
            <v>0.18870000000000001</v>
          </cell>
        </row>
        <row r="120">
          <cell r="E120">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20.9.2016"/>
      <sheetName val="Sheet1"/>
    </sheetNames>
    <sheetDataSet>
      <sheetData sheetId="0">
        <row r="7">
          <cell r="E7">
            <v>203.16</v>
          </cell>
        </row>
        <row r="40">
          <cell r="E40">
            <v>81.239999999999966</v>
          </cell>
        </row>
        <row r="66">
          <cell r="E66">
            <v>26.569999999999997</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 an dang ky 2018"/>
      <sheetName val="danh gia ket qua thuc hien KHSD"/>
    </sheetNames>
    <sheetDataSet>
      <sheetData sheetId="0"/>
      <sheetData sheetId="1">
        <row r="5">
          <cell r="E5">
            <v>0.48426999999999998</v>
          </cell>
        </row>
        <row r="6">
          <cell r="E6">
            <v>0.30859999999999999</v>
          </cell>
        </row>
        <row r="7">
          <cell r="E7">
            <v>0.2</v>
          </cell>
        </row>
        <row r="8">
          <cell r="E8">
            <v>1.3169999999999999</v>
          </cell>
        </row>
        <row r="9">
          <cell r="E9">
            <v>6.8513299999999999</v>
          </cell>
        </row>
        <row r="10">
          <cell r="E10">
            <v>4.6168800000000001</v>
          </cell>
        </row>
        <row r="11">
          <cell r="E11">
            <v>3.5506000000000002</v>
          </cell>
        </row>
        <row r="12">
          <cell r="E12">
            <v>2.63E-3</v>
          </cell>
        </row>
        <row r="13">
          <cell r="E13">
            <v>4.4317099999999998</v>
          </cell>
        </row>
        <row r="14">
          <cell r="E14">
            <v>0.15</v>
          </cell>
        </row>
        <row r="15">
          <cell r="E15">
            <v>0.3</v>
          </cell>
        </row>
        <row r="16">
          <cell r="E16">
            <v>3.5000000000000001E-3</v>
          </cell>
        </row>
        <row r="17">
          <cell r="E17">
            <v>5.0000000000000001E-3</v>
          </cell>
        </row>
        <row r="18">
          <cell r="E18">
            <v>3.5000000000000001E-3</v>
          </cell>
        </row>
        <row r="19">
          <cell r="E19">
            <v>1.2</v>
          </cell>
        </row>
        <row r="20">
          <cell r="E20">
            <v>0.375</v>
          </cell>
        </row>
        <row r="21">
          <cell r="E21" t="str">
            <v>0.0004</v>
          </cell>
        </row>
        <row r="22">
          <cell r="E22" t="str">
            <v>0.0115</v>
          </cell>
        </row>
        <row r="23">
          <cell r="E23">
            <v>0</v>
          </cell>
        </row>
        <row r="24">
          <cell r="E24">
            <v>4.8026</v>
          </cell>
        </row>
        <row r="25">
          <cell r="E25">
            <v>0.2</v>
          </cell>
        </row>
        <row r="26">
          <cell r="E26">
            <v>1.395</v>
          </cell>
        </row>
        <row r="27">
          <cell r="E27">
            <v>2.58E-2</v>
          </cell>
        </row>
        <row r="28">
          <cell r="E28">
            <v>0.12989999999999999</v>
          </cell>
        </row>
        <row r="29">
          <cell r="E29">
            <v>0.51</v>
          </cell>
        </row>
        <row r="30">
          <cell r="E30">
            <v>1</v>
          </cell>
        </row>
        <row r="31">
          <cell r="E31">
            <v>0.04</v>
          </cell>
        </row>
        <row r="32">
          <cell r="E32">
            <v>0.16799999999999998</v>
          </cell>
        </row>
        <row r="33">
          <cell r="E33">
            <v>0.1</v>
          </cell>
        </row>
        <row r="34">
          <cell r="E34">
            <v>0.11</v>
          </cell>
        </row>
        <row r="35">
          <cell r="E35">
            <v>0.25</v>
          </cell>
        </row>
        <row r="36">
          <cell r="E36" t="str">
            <v>0.0104</v>
          </cell>
        </row>
        <row r="37">
          <cell r="E37">
            <v>0</v>
          </cell>
        </row>
        <row r="38">
          <cell r="E38">
            <v>0.8</v>
          </cell>
        </row>
        <row r="39">
          <cell r="E39">
            <v>0.20776</v>
          </cell>
        </row>
        <row r="40">
          <cell r="E40">
            <v>3.4192E-2</v>
          </cell>
        </row>
        <row r="41">
          <cell r="E41">
            <v>0.25</v>
          </cell>
        </row>
        <row r="42">
          <cell r="E42">
            <v>0.4</v>
          </cell>
        </row>
        <row r="43">
          <cell r="E43">
            <v>0.76500000000000001</v>
          </cell>
        </row>
        <row r="44">
          <cell r="E44">
            <v>0.28889999999999999</v>
          </cell>
        </row>
        <row r="45">
          <cell r="E45">
            <v>1.1601999999999999E-2</v>
          </cell>
        </row>
        <row r="46">
          <cell r="E46">
            <v>9.2530000000000015E-2</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à soát 2017"/>
      <sheetName val="Danh mục 2018"/>
      <sheetName val="Danh mục 2018 - Chưa đủ căn cứ"/>
    </sheetNames>
    <sheetDataSet>
      <sheetData sheetId="0"/>
      <sheetData sheetId="1">
        <row r="5">
          <cell r="E5">
            <v>11.235889999999999</v>
          </cell>
        </row>
        <row r="29">
          <cell r="E29">
            <v>18.404429999999998</v>
          </cell>
        </row>
        <row r="70">
          <cell r="E70">
            <v>1.6246400000000001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h So TNMT theo mau 20_9"/>
    </sheetNames>
    <sheetDataSet>
      <sheetData sheetId="0">
        <row r="5">
          <cell r="E5">
            <v>167.78294</v>
          </cell>
        </row>
        <row r="38">
          <cell r="E38">
            <v>65.53</v>
          </cell>
        </row>
        <row r="74">
          <cell r="E74">
            <v>813.10506299999986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33">
          <cell r="E33">
            <v>3</v>
          </cell>
        </row>
        <row r="34">
          <cell r="E34">
            <v>1.1299999999999999</v>
          </cell>
        </row>
        <row r="35">
          <cell r="E35">
            <v>2.06</v>
          </cell>
        </row>
        <row r="36">
          <cell r="E36">
            <v>2.2400000000000002</v>
          </cell>
        </row>
        <row r="37">
          <cell r="E37">
            <v>12.9</v>
          </cell>
        </row>
        <row r="38">
          <cell r="E38">
            <v>8.5</v>
          </cell>
        </row>
        <row r="40">
          <cell r="E40">
            <v>0.1</v>
          </cell>
        </row>
        <row r="41">
          <cell r="E41">
            <v>11.2</v>
          </cell>
        </row>
        <row r="42">
          <cell r="E42">
            <v>0.36</v>
          </cell>
        </row>
        <row r="43">
          <cell r="E43">
            <v>0.5</v>
          </cell>
        </row>
        <row r="44">
          <cell r="E44">
            <v>0.75</v>
          </cell>
        </row>
        <row r="45">
          <cell r="E45">
            <v>0.2</v>
          </cell>
        </row>
        <row r="46">
          <cell r="E46">
            <v>0.26</v>
          </cell>
        </row>
        <row r="47">
          <cell r="E47">
            <v>0.13</v>
          </cell>
        </row>
        <row r="48">
          <cell r="E48">
            <v>0.22</v>
          </cell>
        </row>
        <row r="49">
          <cell r="E49">
            <v>0.8</v>
          </cell>
        </row>
        <row r="50">
          <cell r="E50">
            <v>150</v>
          </cell>
        </row>
        <row r="51">
          <cell r="E51">
            <v>1.7</v>
          </cell>
        </row>
        <row r="53">
          <cell r="E53">
            <v>0.4</v>
          </cell>
        </row>
        <row r="54">
          <cell r="E54">
            <v>1.25</v>
          </cell>
        </row>
        <row r="55">
          <cell r="E55">
            <v>30</v>
          </cell>
        </row>
        <row r="56">
          <cell r="E56">
            <v>2.12</v>
          </cell>
        </row>
        <row r="57">
          <cell r="E57">
            <v>2.6</v>
          </cell>
        </row>
        <row r="58">
          <cell r="E58">
            <v>0.7</v>
          </cell>
        </row>
        <row r="59">
          <cell r="E59">
            <v>0.9</v>
          </cell>
        </row>
        <row r="60">
          <cell r="E60">
            <v>0.5</v>
          </cell>
        </row>
        <row r="61">
          <cell r="E61">
            <v>0.2</v>
          </cell>
        </row>
        <row r="62">
          <cell r="E62">
            <v>0.05</v>
          </cell>
        </row>
        <row r="63">
          <cell r="E63">
            <v>27.8</v>
          </cell>
        </row>
        <row r="65">
          <cell r="E65">
            <v>80</v>
          </cell>
        </row>
        <row r="66">
          <cell r="E66">
            <v>1.5</v>
          </cell>
        </row>
        <row r="67">
          <cell r="E67">
            <v>0.02</v>
          </cell>
        </row>
        <row r="68">
          <cell r="E68">
            <v>0.08</v>
          </cell>
        </row>
        <row r="69">
          <cell r="E69">
            <v>0.34</v>
          </cell>
        </row>
        <row r="70">
          <cell r="E70">
            <v>0.05</v>
          </cell>
        </row>
        <row r="71">
          <cell r="E71">
            <v>0.03</v>
          </cell>
        </row>
        <row r="72">
          <cell r="E72">
            <v>0.02</v>
          </cell>
        </row>
        <row r="73">
          <cell r="E73">
            <v>0.23</v>
          </cell>
        </row>
        <row r="74">
          <cell r="E74">
            <v>1.6099999999999999</v>
          </cell>
        </row>
        <row r="75">
          <cell r="E75">
            <v>0.24</v>
          </cell>
        </row>
        <row r="76">
          <cell r="E76">
            <v>0.64</v>
          </cell>
        </row>
        <row r="77">
          <cell r="E77">
            <v>0.18</v>
          </cell>
        </row>
        <row r="78">
          <cell r="E78">
            <v>0.77</v>
          </cell>
        </row>
        <row r="79">
          <cell r="E79">
            <v>0.87</v>
          </cell>
        </row>
        <row r="80">
          <cell r="E80">
            <v>0.06</v>
          </cell>
        </row>
        <row r="81">
          <cell r="E81">
            <v>0.21</v>
          </cell>
        </row>
        <row r="82">
          <cell r="E82">
            <v>0.34</v>
          </cell>
        </row>
        <row r="83">
          <cell r="E83">
            <v>0.5</v>
          </cell>
        </row>
        <row r="84">
          <cell r="E84">
            <v>0.17499999999999999</v>
          </cell>
        </row>
        <row r="85">
          <cell r="E85">
            <v>0.19</v>
          </cell>
        </row>
        <row r="86">
          <cell r="E86">
            <v>0.4</v>
          </cell>
        </row>
        <row r="87">
          <cell r="E87">
            <v>0.45</v>
          </cell>
        </row>
        <row r="88">
          <cell r="E88">
            <v>0.05</v>
          </cell>
        </row>
        <row r="89">
          <cell r="E89">
            <v>0.05</v>
          </cell>
        </row>
        <row r="90">
          <cell r="E90">
            <v>4.91</v>
          </cell>
        </row>
        <row r="91">
          <cell r="E91">
            <v>2.0499999999999998</v>
          </cell>
        </row>
        <row r="92">
          <cell r="E92">
            <v>20.2</v>
          </cell>
        </row>
        <row r="93">
          <cell r="E93">
            <v>0.74</v>
          </cell>
        </row>
        <row r="94">
          <cell r="E94">
            <v>0.25</v>
          </cell>
        </row>
        <row r="95">
          <cell r="E95">
            <v>0.25</v>
          </cell>
        </row>
        <row r="96">
          <cell r="E96">
            <v>0.34</v>
          </cell>
        </row>
        <row r="97">
          <cell r="E97">
            <v>0.21</v>
          </cell>
        </row>
        <row r="98">
          <cell r="E98">
            <v>0.31</v>
          </cell>
        </row>
        <row r="99">
          <cell r="E99">
            <v>0.49</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g ky moi (TW,TP)"/>
      <sheetName val="Dang ky moi (NSQ)"/>
      <sheetName val="Dang ky moi (NNS)"/>
      <sheetName val="DM trinh so theo DT thu hoi"/>
      <sheetName val="DM thu hoi Dat"/>
      <sheetName val="DM thu hoi lua"/>
    </sheetNames>
    <sheetDataSet>
      <sheetData sheetId="0"/>
      <sheetData sheetId="1"/>
      <sheetData sheetId="2"/>
      <sheetData sheetId="3">
        <row r="7">
          <cell r="E7">
            <v>0.45</v>
          </cell>
        </row>
        <row r="8">
          <cell r="E8">
            <v>0.9</v>
          </cell>
        </row>
        <row r="9">
          <cell r="E9">
            <v>0.62</v>
          </cell>
        </row>
        <row r="10">
          <cell r="E10">
            <v>0.93</v>
          </cell>
        </row>
        <row r="11">
          <cell r="E11">
            <v>27.49</v>
          </cell>
        </row>
        <row r="12">
          <cell r="E12">
            <v>5</v>
          </cell>
        </row>
        <row r="13">
          <cell r="E13">
            <v>0.31</v>
          </cell>
        </row>
        <row r="14">
          <cell r="E14">
            <v>0.55000000000000004</v>
          </cell>
        </row>
        <row r="15">
          <cell r="E15">
            <v>1.117</v>
          </cell>
        </row>
        <row r="16">
          <cell r="E16">
            <v>1.67</v>
          </cell>
        </row>
        <row r="17">
          <cell r="E17">
            <v>3.25</v>
          </cell>
        </row>
        <row r="18">
          <cell r="E18">
            <v>19.77</v>
          </cell>
        </row>
        <row r="19">
          <cell r="E19">
            <v>0.8</v>
          </cell>
        </row>
        <row r="20">
          <cell r="E20">
            <v>3.15</v>
          </cell>
        </row>
        <row r="21">
          <cell r="E21">
            <v>2.4</v>
          </cell>
        </row>
        <row r="22">
          <cell r="E22">
            <v>1.48</v>
          </cell>
        </row>
        <row r="23">
          <cell r="E23">
            <v>1.07</v>
          </cell>
        </row>
        <row r="24">
          <cell r="E24">
            <v>2.98</v>
          </cell>
        </row>
        <row r="25">
          <cell r="E25">
            <v>5.8</v>
          </cell>
        </row>
        <row r="26">
          <cell r="E26">
            <v>1.88</v>
          </cell>
        </row>
        <row r="27">
          <cell r="E27">
            <v>0.4</v>
          </cell>
        </row>
        <row r="28">
          <cell r="E28">
            <v>2.1800000000000002</v>
          </cell>
        </row>
        <row r="29">
          <cell r="E29">
            <v>9.6</v>
          </cell>
        </row>
        <row r="30">
          <cell r="E30">
            <v>2.2999999999999998</v>
          </cell>
        </row>
        <row r="31">
          <cell r="E31">
            <v>0.2</v>
          </cell>
        </row>
        <row r="32">
          <cell r="E32">
            <v>0.2</v>
          </cell>
        </row>
        <row r="33">
          <cell r="E33">
            <v>0.2</v>
          </cell>
        </row>
        <row r="34">
          <cell r="E34">
            <v>0.2</v>
          </cell>
        </row>
        <row r="35">
          <cell r="E35">
            <v>6.2</v>
          </cell>
        </row>
        <row r="36">
          <cell r="E36">
            <v>0.5</v>
          </cell>
        </row>
        <row r="37">
          <cell r="E37">
            <v>0.49</v>
          </cell>
        </row>
        <row r="38">
          <cell r="E38">
            <v>0.5</v>
          </cell>
        </row>
        <row r="39">
          <cell r="E39">
            <v>1.28</v>
          </cell>
        </row>
        <row r="40">
          <cell r="E40">
            <v>1.9</v>
          </cell>
        </row>
        <row r="41">
          <cell r="E41">
            <v>0.83</v>
          </cell>
        </row>
        <row r="42">
          <cell r="E42">
            <v>1.21</v>
          </cell>
        </row>
        <row r="43">
          <cell r="E43">
            <v>1.39</v>
          </cell>
        </row>
        <row r="44">
          <cell r="E44">
            <v>1.84</v>
          </cell>
        </row>
        <row r="45">
          <cell r="E45">
            <v>209.86</v>
          </cell>
        </row>
        <row r="46">
          <cell r="E46">
            <v>2.73</v>
          </cell>
        </row>
        <row r="47">
          <cell r="E47">
            <v>0.71</v>
          </cell>
        </row>
        <row r="48">
          <cell r="E48">
            <v>0.33</v>
          </cell>
        </row>
        <row r="49">
          <cell r="E49">
            <v>2.36</v>
          </cell>
        </row>
        <row r="50">
          <cell r="E50">
            <v>0.55000000000000004</v>
          </cell>
        </row>
        <row r="51">
          <cell r="E51">
            <v>2.31</v>
          </cell>
        </row>
        <row r="52">
          <cell r="E52">
            <v>2.2999999999999998</v>
          </cell>
        </row>
        <row r="53">
          <cell r="E53">
            <v>1.06</v>
          </cell>
        </row>
        <row r="54">
          <cell r="E54">
            <v>22.4</v>
          </cell>
        </row>
        <row r="55">
          <cell r="E55">
            <v>0.43</v>
          </cell>
        </row>
        <row r="56">
          <cell r="E56">
            <v>3.12</v>
          </cell>
        </row>
        <row r="57">
          <cell r="E57">
            <v>14.5</v>
          </cell>
        </row>
        <row r="58">
          <cell r="E58">
            <v>1.9</v>
          </cell>
        </row>
        <row r="59">
          <cell r="E59">
            <v>0.45</v>
          </cell>
        </row>
        <row r="60">
          <cell r="E60">
            <v>3.48</v>
          </cell>
        </row>
        <row r="61">
          <cell r="E61">
            <v>0.11</v>
          </cell>
        </row>
        <row r="62">
          <cell r="E62">
            <v>0.56999999999999995</v>
          </cell>
        </row>
        <row r="63">
          <cell r="E63">
            <v>0.5</v>
          </cell>
        </row>
        <row r="64">
          <cell r="E64">
            <v>57.5</v>
          </cell>
        </row>
        <row r="65">
          <cell r="E65">
            <v>27.67</v>
          </cell>
        </row>
        <row r="66">
          <cell r="E66">
            <v>2.5</v>
          </cell>
        </row>
        <row r="67">
          <cell r="E67">
            <v>2.67</v>
          </cell>
        </row>
        <row r="68">
          <cell r="E68">
            <v>6.68</v>
          </cell>
        </row>
        <row r="69">
          <cell r="E69">
            <v>31.5</v>
          </cell>
        </row>
        <row r="70">
          <cell r="E70">
            <v>0.9</v>
          </cell>
        </row>
        <row r="71">
          <cell r="E71">
            <v>0.5</v>
          </cell>
        </row>
        <row r="72">
          <cell r="E72">
            <v>5.3339999999999996</v>
          </cell>
        </row>
        <row r="73">
          <cell r="E73">
            <v>49.1</v>
          </cell>
        </row>
        <row r="74">
          <cell r="E74">
            <v>10.6</v>
          </cell>
        </row>
        <row r="75">
          <cell r="E75">
            <v>5.75</v>
          </cell>
        </row>
        <row r="76">
          <cell r="E76">
            <v>1.42</v>
          </cell>
        </row>
        <row r="77">
          <cell r="E77">
            <v>0.67</v>
          </cell>
        </row>
        <row r="78">
          <cell r="E78">
            <v>8.1999999999999993</v>
          </cell>
        </row>
        <row r="79">
          <cell r="E79">
            <v>8.3000000000000007</v>
          </cell>
        </row>
        <row r="80">
          <cell r="E80">
            <v>29.8</v>
          </cell>
        </row>
        <row r="81">
          <cell r="E81">
            <v>1.6</v>
          </cell>
        </row>
        <row r="82">
          <cell r="E82">
            <v>11.6</v>
          </cell>
        </row>
        <row r="83">
          <cell r="E83">
            <v>2.6</v>
          </cell>
        </row>
        <row r="84">
          <cell r="E84">
            <v>2.98</v>
          </cell>
        </row>
        <row r="85">
          <cell r="E85">
            <v>1.06</v>
          </cell>
        </row>
        <row r="86">
          <cell r="E86">
            <v>0.35</v>
          </cell>
        </row>
        <row r="87">
          <cell r="E87" t="str">
            <v>1,6</v>
          </cell>
        </row>
        <row r="88">
          <cell r="E88">
            <v>0.28999999999999998</v>
          </cell>
        </row>
        <row r="89">
          <cell r="E89">
            <v>0.4</v>
          </cell>
        </row>
        <row r="90">
          <cell r="E90">
            <v>2.27</v>
          </cell>
        </row>
        <row r="91">
          <cell r="E91">
            <v>0.61</v>
          </cell>
        </row>
        <row r="92">
          <cell r="E92">
            <v>0.33</v>
          </cell>
        </row>
        <row r="93">
          <cell r="E93">
            <v>0.83</v>
          </cell>
        </row>
        <row r="94">
          <cell r="E94">
            <v>0.17</v>
          </cell>
        </row>
        <row r="95">
          <cell r="E95">
            <v>4.0999999999999996</v>
          </cell>
        </row>
        <row r="96">
          <cell r="E96">
            <v>0.4</v>
          </cell>
        </row>
        <row r="97">
          <cell r="E97">
            <v>0.76</v>
          </cell>
        </row>
        <row r="98">
          <cell r="E98">
            <v>0.51</v>
          </cell>
        </row>
        <row r="99">
          <cell r="E99">
            <v>1</v>
          </cell>
        </row>
        <row r="100">
          <cell r="E100">
            <v>1.5</v>
          </cell>
        </row>
        <row r="101">
          <cell r="E101">
            <v>0.28599999999999998</v>
          </cell>
        </row>
        <row r="102">
          <cell r="E102">
            <v>0.32</v>
          </cell>
        </row>
        <row r="103">
          <cell r="E103">
            <v>0.5</v>
          </cell>
        </row>
        <row r="104">
          <cell r="E104">
            <v>12.98</v>
          </cell>
        </row>
        <row r="105">
          <cell r="E105">
            <v>3.3</v>
          </cell>
        </row>
        <row r="106">
          <cell r="E106">
            <v>4</v>
          </cell>
        </row>
        <row r="107">
          <cell r="E107">
            <v>0.4032</v>
          </cell>
        </row>
        <row r="108">
          <cell r="E108">
            <v>3.19</v>
          </cell>
        </row>
        <row r="109">
          <cell r="E109">
            <v>0.22</v>
          </cell>
        </row>
        <row r="110">
          <cell r="E110">
            <v>1.329</v>
          </cell>
        </row>
        <row r="111">
          <cell r="E111">
            <v>0.8135</v>
          </cell>
        </row>
        <row r="113">
          <cell r="E113">
            <v>74.233699999999999</v>
          </cell>
        </row>
        <row r="114">
          <cell r="E114">
            <v>0.03</v>
          </cell>
        </row>
        <row r="115">
          <cell r="E115">
            <v>1.07</v>
          </cell>
        </row>
        <row r="116">
          <cell r="E116">
            <v>0.53</v>
          </cell>
        </row>
        <row r="117">
          <cell r="E117">
            <v>2.59</v>
          </cell>
        </row>
        <row r="118">
          <cell r="E118">
            <v>2.81</v>
          </cell>
        </row>
        <row r="119">
          <cell r="E119">
            <v>0.97309999999999997</v>
          </cell>
        </row>
        <row r="120">
          <cell r="E120">
            <v>0.36</v>
          </cell>
        </row>
        <row r="121">
          <cell r="E121">
            <v>0.03</v>
          </cell>
        </row>
        <row r="122">
          <cell r="E122">
            <v>1.8</v>
          </cell>
        </row>
        <row r="123">
          <cell r="E123">
            <v>2.1800000000000002</v>
          </cell>
        </row>
        <row r="125">
          <cell r="E125">
            <v>0.42</v>
          </cell>
        </row>
        <row r="126">
          <cell r="E126">
            <v>0.54</v>
          </cell>
        </row>
        <row r="127">
          <cell r="E127">
            <v>2.6</v>
          </cell>
        </row>
        <row r="128">
          <cell r="E128">
            <v>3.2</v>
          </cell>
        </row>
        <row r="129">
          <cell r="E129">
            <v>2.06</v>
          </cell>
        </row>
        <row r="130">
          <cell r="E130">
            <v>0.9</v>
          </cell>
        </row>
        <row r="131">
          <cell r="E131">
            <v>1.5</v>
          </cell>
        </row>
        <row r="132">
          <cell r="E132">
            <v>0.9</v>
          </cell>
        </row>
        <row r="133">
          <cell r="E133">
            <v>0.97</v>
          </cell>
        </row>
        <row r="134">
          <cell r="E134">
            <v>6</v>
          </cell>
        </row>
        <row r="135">
          <cell r="E135">
            <v>4.72</v>
          </cell>
        </row>
        <row r="136">
          <cell r="E136">
            <v>1.45</v>
          </cell>
        </row>
        <row r="137">
          <cell r="E137">
            <v>12.26</v>
          </cell>
        </row>
        <row r="138">
          <cell r="E138">
            <v>0.61</v>
          </cell>
        </row>
        <row r="139">
          <cell r="E139">
            <v>0.7</v>
          </cell>
        </row>
        <row r="140">
          <cell r="E140">
            <v>3.5</v>
          </cell>
        </row>
        <row r="141">
          <cell r="E141">
            <v>0.84</v>
          </cell>
        </row>
        <row r="142">
          <cell r="E142">
            <v>2.59</v>
          </cell>
        </row>
        <row r="143">
          <cell r="E143">
            <v>3.5</v>
          </cell>
        </row>
        <row r="144">
          <cell r="E144">
            <v>0.12</v>
          </cell>
        </row>
        <row r="145">
          <cell r="E145">
            <v>1.77</v>
          </cell>
        </row>
        <row r="146">
          <cell r="E146">
            <v>1</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
      <sheetName val="10000000"/>
      <sheetName val="20000000"/>
      <sheetName val="Dang gia KH2017 (goc)"/>
      <sheetName val="Danh muc KH 2017"/>
      <sheetName val="Bo khoi KH bo sung"/>
      <sheetName val="Danh muc 2018"/>
      <sheetName val="7212+5109"/>
      <sheetName val="DM thu hoi dat 2018"/>
      <sheetName val="DM thu hoi lua"/>
    </sheetNames>
    <sheetDataSet>
      <sheetData sheetId="0"/>
      <sheetData sheetId="1"/>
      <sheetData sheetId="2"/>
      <sheetData sheetId="3"/>
      <sheetData sheetId="4"/>
      <sheetData sheetId="5"/>
      <sheetData sheetId="6">
        <row r="6">
          <cell r="E6">
            <v>0.4</v>
          </cell>
        </row>
        <row r="7">
          <cell r="E7">
            <v>3.6</v>
          </cell>
        </row>
        <row r="8">
          <cell r="E8">
            <v>1.42</v>
          </cell>
        </row>
        <row r="9">
          <cell r="E9">
            <v>1.22</v>
          </cell>
        </row>
        <row r="10">
          <cell r="E10">
            <v>0.49</v>
          </cell>
        </row>
        <row r="11">
          <cell r="E11">
            <v>0.5</v>
          </cell>
        </row>
        <row r="12">
          <cell r="E12">
            <v>0.06</v>
          </cell>
        </row>
        <row r="13">
          <cell r="E13">
            <v>1.9</v>
          </cell>
        </row>
        <row r="14">
          <cell r="E14">
            <v>0.5</v>
          </cell>
        </row>
        <row r="15">
          <cell r="E15">
            <v>0.32</v>
          </cell>
        </row>
        <row r="16">
          <cell r="E16">
            <v>1.2</v>
          </cell>
        </row>
        <row r="17">
          <cell r="E17">
            <v>3.3</v>
          </cell>
        </row>
        <row r="18">
          <cell r="E18">
            <v>1.04</v>
          </cell>
        </row>
        <row r="19">
          <cell r="E19">
            <v>0.95</v>
          </cell>
        </row>
        <row r="20">
          <cell r="E20">
            <v>2.1</v>
          </cell>
        </row>
        <row r="21">
          <cell r="E21">
            <v>0.2</v>
          </cell>
        </row>
        <row r="22">
          <cell r="E22">
            <v>9.6999999999999993</v>
          </cell>
        </row>
        <row r="23">
          <cell r="E23">
            <v>0.72</v>
          </cell>
        </row>
        <row r="24">
          <cell r="E24">
            <v>0.44</v>
          </cell>
        </row>
        <row r="25">
          <cell r="E25">
            <v>3.9</v>
          </cell>
        </row>
        <row r="27">
          <cell r="E27">
            <v>4</v>
          </cell>
        </row>
        <row r="29">
          <cell r="E29">
            <v>2</v>
          </cell>
        </row>
        <row r="30">
          <cell r="E30">
            <v>3.4</v>
          </cell>
        </row>
        <row r="31">
          <cell r="E31">
            <v>2.5</v>
          </cell>
        </row>
        <row r="32">
          <cell r="E32">
            <v>1.8</v>
          </cell>
        </row>
        <row r="33">
          <cell r="E33">
            <v>0.95</v>
          </cell>
        </row>
        <row r="34">
          <cell r="E34">
            <v>19.79</v>
          </cell>
        </row>
        <row r="35">
          <cell r="E35">
            <v>1.47</v>
          </cell>
        </row>
        <row r="36">
          <cell r="E36">
            <v>1.4E-2</v>
          </cell>
        </row>
        <row r="37">
          <cell r="E37">
            <v>29.71</v>
          </cell>
        </row>
        <row r="38">
          <cell r="E38">
            <v>30.77</v>
          </cell>
        </row>
        <row r="39">
          <cell r="E39">
            <v>1</v>
          </cell>
        </row>
        <row r="40">
          <cell r="E40">
            <v>2</v>
          </cell>
        </row>
        <row r="41">
          <cell r="E41">
            <v>7.6</v>
          </cell>
        </row>
        <row r="43">
          <cell r="E43">
            <v>50</v>
          </cell>
        </row>
        <row r="44">
          <cell r="E44">
            <v>130</v>
          </cell>
        </row>
        <row r="45">
          <cell r="E45">
            <v>0.6</v>
          </cell>
        </row>
        <row r="46">
          <cell r="E46">
            <v>0.9</v>
          </cell>
        </row>
        <row r="47">
          <cell r="E47">
            <v>0.2</v>
          </cell>
        </row>
        <row r="48">
          <cell r="E48">
            <v>0.03</v>
          </cell>
        </row>
        <row r="49">
          <cell r="E49">
            <v>0.45</v>
          </cell>
        </row>
        <row r="50">
          <cell r="E50">
            <v>0.04</v>
          </cell>
        </row>
        <row r="51">
          <cell r="E51">
            <v>0.04</v>
          </cell>
        </row>
        <row r="52">
          <cell r="E52">
            <v>0.75</v>
          </cell>
        </row>
        <row r="53">
          <cell r="E53">
            <v>1.9</v>
          </cell>
        </row>
        <row r="54">
          <cell r="E54">
            <v>4.3</v>
          </cell>
        </row>
        <row r="55">
          <cell r="E55">
            <v>0.15</v>
          </cell>
        </row>
        <row r="56">
          <cell r="E56">
            <v>1.9</v>
          </cell>
        </row>
        <row r="57">
          <cell r="E57">
            <v>1.9</v>
          </cell>
        </row>
        <row r="58">
          <cell r="E58">
            <v>1.2</v>
          </cell>
        </row>
        <row r="60">
          <cell r="E60">
            <v>9.0500000000000007</v>
          </cell>
        </row>
        <row r="61">
          <cell r="E61">
            <v>20</v>
          </cell>
        </row>
        <row r="62">
          <cell r="E62">
            <v>0.2</v>
          </cell>
        </row>
        <row r="63">
          <cell r="E63">
            <v>33</v>
          </cell>
        </row>
        <row r="64">
          <cell r="E64">
            <v>0.2</v>
          </cell>
        </row>
        <row r="65">
          <cell r="E65">
            <v>5.4</v>
          </cell>
        </row>
        <row r="66">
          <cell r="E66">
            <v>1.03</v>
          </cell>
        </row>
        <row r="67">
          <cell r="E67">
            <v>16.38</v>
          </cell>
        </row>
        <row r="68">
          <cell r="E68">
            <v>12.94</v>
          </cell>
        </row>
        <row r="69">
          <cell r="E69">
            <v>9.32</v>
          </cell>
        </row>
        <row r="70">
          <cell r="E70">
            <v>0.85</v>
          </cell>
        </row>
        <row r="71">
          <cell r="E71">
            <v>13.2</v>
          </cell>
        </row>
        <row r="72">
          <cell r="E72">
            <v>0.7</v>
          </cell>
        </row>
        <row r="73">
          <cell r="E73">
            <v>0.92</v>
          </cell>
        </row>
        <row r="74">
          <cell r="E74">
            <v>0.49</v>
          </cell>
        </row>
        <row r="75">
          <cell r="E75">
            <v>0.49</v>
          </cell>
        </row>
        <row r="76">
          <cell r="E76">
            <v>0.4</v>
          </cell>
        </row>
        <row r="77">
          <cell r="E77">
            <v>0.31</v>
          </cell>
        </row>
        <row r="78">
          <cell r="E78">
            <v>0.49</v>
          </cell>
        </row>
        <row r="79">
          <cell r="E79">
            <v>0.68</v>
          </cell>
        </row>
        <row r="80">
          <cell r="E80">
            <v>0.23253000000000001</v>
          </cell>
        </row>
        <row r="81">
          <cell r="E81">
            <v>0.499</v>
          </cell>
        </row>
        <row r="82">
          <cell r="E82">
            <v>0.97</v>
          </cell>
        </row>
        <row r="83">
          <cell r="E83">
            <v>5</v>
          </cell>
        </row>
        <row r="84">
          <cell r="E84">
            <v>0.49</v>
          </cell>
        </row>
        <row r="85">
          <cell r="E85">
            <v>8.0259999999999998E-2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2017 (11T12)"/>
      <sheetName val="Phụ lục (Tổng)"/>
    </sheetNames>
    <sheetDataSet>
      <sheetData sheetId="0"/>
      <sheetData sheetId="1">
        <row r="7">
          <cell r="E7">
            <v>7.73</v>
          </cell>
        </row>
        <row r="8">
          <cell r="E8">
            <v>0.4</v>
          </cell>
        </row>
        <row r="9">
          <cell r="E9">
            <v>1.7</v>
          </cell>
        </row>
        <row r="10">
          <cell r="E10">
            <v>12.6</v>
          </cell>
        </row>
        <row r="11">
          <cell r="E11">
            <v>1.05</v>
          </cell>
        </row>
        <row r="12">
          <cell r="E12">
            <v>1.2</v>
          </cell>
        </row>
        <row r="13">
          <cell r="E13">
            <v>0.32</v>
          </cell>
        </row>
        <row r="14">
          <cell r="E14">
            <v>0.95</v>
          </cell>
        </row>
        <row r="15">
          <cell r="E15">
            <v>0.6</v>
          </cell>
        </row>
        <row r="16">
          <cell r="E16">
            <v>1</v>
          </cell>
        </row>
        <row r="17">
          <cell r="E17">
            <v>2.2000000000000002</v>
          </cell>
        </row>
        <row r="18">
          <cell r="E18">
            <v>0.76</v>
          </cell>
        </row>
        <row r="19">
          <cell r="E19">
            <v>0.32</v>
          </cell>
        </row>
        <row r="20">
          <cell r="E20">
            <v>0.3</v>
          </cell>
        </row>
        <row r="21">
          <cell r="E21" t="str">
            <v>0,26</v>
          </cell>
        </row>
        <row r="22">
          <cell r="E22">
            <v>2.46</v>
          </cell>
        </row>
        <row r="23">
          <cell r="E23">
            <v>1.65</v>
          </cell>
        </row>
        <row r="24">
          <cell r="E24">
            <v>0.35</v>
          </cell>
        </row>
        <row r="25">
          <cell r="E25">
            <v>0.99</v>
          </cell>
        </row>
        <row r="26">
          <cell r="E26">
            <v>0.32</v>
          </cell>
        </row>
        <row r="27">
          <cell r="E27">
            <v>0.4</v>
          </cell>
        </row>
        <row r="28">
          <cell r="E28">
            <v>1.1000000000000001</v>
          </cell>
        </row>
        <row r="29">
          <cell r="E29">
            <v>0.45</v>
          </cell>
        </row>
        <row r="30">
          <cell r="E30">
            <v>0.08</v>
          </cell>
        </row>
        <row r="31">
          <cell r="E31">
            <v>0.5</v>
          </cell>
        </row>
        <row r="32">
          <cell r="E32">
            <v>1</v>
          </cell>
        </row>
        <row r="33">
          <cell r="E33">
            <v>1.51</v>
          </cell>
        </row>
        <row r="34">
          <cell r="E34">
            <v>0.32</v>
          </cell>
        </row>
        <row r="35">
          <cell r="E35">
            <v>0.49</v>
          </cell>
        </row>
        <row r="36">
          <cell r="E36">
            <v>10.4</v>
          </cell>
        </row>
        <row r="37">
          <cell r="E37">
            <v>0.35</v>
          </cell>
        </row>
        <row r="38">
          <cell r="E38">
            <v>7.11</v>
          </cell>
        </row>
        <row r="39">
          <cell r="E39">
            <v>3.5</v>
          </cell>
        </row>
        <row r="40">
          <cell r="E40">
            <v>0.7</v>
          </cell>
        </row>
        <row r="41">
          <cell r="E41">
            <v>1.32</v>
          </cell>
        </row>
        <row r="42">
          <cell r="E42">
            <v>30</v>
          </cell>
        </row>
        <row r="43">
          <cell r="E43">
            <v>27.6</v>
          </cell>
        </row>
        <row r="44">
          <cell r="E44">
            <v>2.27</v>
          </cell>
        </row>
        <row r="45">
          <cell r="E45">
            <v>1.07</v>
          </cell>
        </row>
        <row r="46">
          <cell r="E46">
            <v>0.24</v>
          </cell>
        </row>
        <row r="47">
          <cell r="E47">
            <v>0.3</v>
          </cell>
        </row>
        <row r="48">
          <cell r="E48">
            <v>0.35</v>
          </cell>
        </row>
        <row r="49">
          <cell r="E49">
            <v>31.5</v>
          </cell>
        </row>
        <row r="50">
          <cell r="E50">
            <v>1.73</v>
          </cell>
        </row>
        <row r="51">
          <cell r="E51">
            <v>3.42</v>
          </cell>
        </row>
        <row r="52">
          <cell r="E52">
            <v>13.22</v>
          </cell>
        </row>
        <row r="53">
          <cell r="E53">
            <v>0.5</v>
          </cell>
        </row>
        <row r="54">
          <cell r="E54">
            <v>1.63</v>
          </cell>
        </row>
        <row r="55">
          <cell r="E55">
            <v>0.4</v>
          </cell>
        </row>
        <row r="56">
          <cell r="E56">
            <v>5.6</v>
          </cell>
        </row>
        <row r="57">
          <cell r="E57">
            <v>0.8</v>
          </cell>
        </row>
        <row r="58">
          <cell r="E58">
            <v>1.49</v>
          </cell>
        </row>
        <row r="59">
          <cell r="E59">
            <v>0.2</v>
          </cell>
        </row>
        <row r="60">
          <cell r="E60">
            <v>4.95</v>
          </cell>
        </row>
        <row r="61">
          <cell r="E61">
            <v>5</v>
          </cell>
        </row>
        <row r="62">
          <cell r="E62">
            <v>0.03</v>
          </cell>
        </row>
        <row r="63">
          <cell r="E63">
            <v>1</v>
          </cell>
        </row>
        <row r="64">
          <cell r="E64">
            <v>3</v>
          </cell>
        </row>
        <row r="65">
          <cell r="E65">
            <v>6.92</v>
          </cell>
        </row>
        <row r="66">
          <cell r="E66">
            <v>100.9</v>
          </cell>
        </row>
        <row r="67">
          <cell r="E67">
            <v>0.26119999999999999</v>
          </cell>
        </row>
        <row r="68">
          <cell r="E68">
            <v>49.5</v>
          </cell>
        </row>
        <row r="69">
          <cell r="E69">
            <v>0.49</v>
          </cell>
        </row>
        <row r="70">
          <cell r="E70">
            <v>0.35</v>
          </cell>
        </row>
        <row r="71">
          <cell r="E71">
            <v>3</v>
          </cell>
        </row>
        <row r="72">
          <cell r="E72">
            <v>12</v>
          </cell>
        </row>
        <row r="73">
          <cell r="E73">
            <v>4.37</v>
          </cell>
        </row>
        <row r="74">
          <cell r="E74">
            <v>0.12</v>
          </cell>
        </row>
        <row r="75">
          <cell r="E75" t="str">
            <v>0,5</v>
          </cell>
        </row>
        <row r="77">
          <cell r="E77">
            <v>2.33</v>
          </cell>
        </row>
        <row r="78">
          <cell r="E78">
            <v>2.7962000000000002</v>
          </cell>
        </row>
        <row r="79">
          <cell r="E79">
            <v>0.28000000000000003</v>
          </cell>
        </row>
        <row r="80">
          <cell r="E80">
            <v>2.9</v>
          </cell>
        </row>
        <row r="81">
          <cell r="E81">
            <v>2</v>
          </cell>
        </row>
        <row r="82">
          <cell r="E82">
            <v>1.2</v>
          </cell>
        </row>
        <row r="83">
          <cell r="E83">
            <v>2</v>
          </cell>
        </row>
        <row r="84">
          <cell r="E84">
            <v>1.45</v>
          </cell>
        </row>
        <row r="85">
          <cell r="E85">
            <v>1.4</v>
          </cell>
        </row>
        <row r="86">
          <cell r="E86">
            <v>0.2</v>
          </cell>
        </row>
        <row r="87">
          <cell r="E87">
            <v>0.7</v>
          </cell>
        </row>
        <row r="88">
          <cell r="E88">
            <v>1.25</v>
          </cell>
        </row>
        <row r="89">
          <cell r="E89" t="str">
            <v>1,8</v>
          </cell>
        </row>
        <row r="90">
          <cell r="E90">
            <v>0.7</v>
          </cell>
        </row>
        <row r="91">
          <cell r="E91">
            <v>2</v>
          </cell>
        </row>
        <row r="92">
          <cell r="E92">
            <v>2</v>
          </cell>
        </row>
        <row r="93">
          <cell r="E93">
            <v>0.48</v>
          </cell>
        </row>
        <row r="94">
          <cell r="E94">
            <v>50</v>
          </cell>
        </row>
        <row r="95">
          <cell r="E95">
            <v>0.2</v>
          </cell>
        </row>
        <row r="96">
          <cell r="E96">
            <v>0.36</v>
          </cell>
        </row>
        <row r="97">
          <cell r="E97">
            <v>1</v>
          </cell>
        </row>
        <row r="98">
          <cell r="E98">
            <v>6</v>
          </cell>
        </row>
        <row r="99">
          <cell r="E99">
            <v>0.2</v>
          </cell>
        </row>
        <row r="100">
          <cell r="E100">
            <v>0.05</v>
          </cell>
        </row>
        <row r="101">
          <cell r="E101">
            <v>0.25</v>
          </cell>
        </row>
        <row r="102">
          <cell r="E102">
            <v>24.6</v>
          </cell>
        </row>
        <row r="103">
          <cell r="E103">
            <v>2</v>
          </cell>
        </row>
        <row r="104">
          <cell r="E104">
            <v>0.5</v>
          </cell>
        </row>
        <row r="105">
          <cell r="E105">
            <v>1.6</v>
          </cell>
        </row>
        <row r="106">
          <cell r="E106">
            <v>0.6</v>
          </cell>
        </row>
        <row r="107">
          <cell r="E107">
            <v>0.4</v>
          </cell>
        </row>
        <row r="108">
          <cell r="E108">
            <v>0.49</v>
          </cell>
        </row>
        <row r="109">
          <cell r="E109">
            <v>0.49</v>
          </cell>
        </row>
        <row r="110">
          <cell r="E110">
            <v>19.5</v>
          </cell>
        </row>
        <row r="111">
          <cell r="E111">
            <v>7.5</v>
          </cell>
        </row>
        <row r="112">
          <cell r="E112">
            <v>6.048</v>
          </cell>
        </row>
        <row r="113">
          <cell r="E113">
            <v>0.4</v>
          </cell>
        </row>
        <row r="115">
          <cell r="E115" t="str">
            <v>0,49</v>
          </cell>
        </row>
        <row r="116">
          <cell r="E116" t="str">
            <v>0,49</v>
          </cell>
        </row>
        <row r="117">
          <cell r="E117" t="str">
            <v>0,52</v>
          </cell>
        </row>
        <row r="118">
          <cell r="E118">
            <v>21</v>
          </cell>
        </row>
        <row r="119">
          <cell r="E119" t="str">
            <v>0,8</v>
          </cell>
        </row>
        <row r="120">
          <cell r="E120" t="str">
            <v>0,15</v>
          </cell>
        </row>
        <row r="121">
          <cell r="E121" t="str">
            <v>1,3</v>
          </cell>
        </row>
        <row r="122">
          <cell r="E122">
            <v>1</v>
          </cell>
        </row>
        <row r="123">
          <cell r="E123">
            <v>1</v>
          </cell>
        </row>
        <row r="124">
          <cell r="E124">
            <v>1</v>
          </cell>
        </row>
        <row r="125">
          <cell r="E125">
            <v>1</v>
          </cell>
        </row>
        <row r="126">
          <cell r="E126">
            <v>1</v>
          </cell>
        </row>
        <row r="127">
          <cell r="E127" t="str">
            <v>0,48</v>
          </cell>
        </row>
        <row r="128">
          <cell r="E128" t="str">
            <v>0,45</v>
          </cell>
        </row>
        <row r="129">
          <cell r="E129" t="str">
            <v>1,89</v>
          </cell>
        </row>
        <row r="130">
          <cell r="E130">
            <v>0.23</v>
          </cell>
        </row>
        <row r="131">
          <cell r="E131">
            <v>0.46</v>
          </cell>
        </row>
        <row r="132">
          <cell r="E132">
            <v>0.5</v>
          </cell>
        </row>
        <row r="133">
          <cell r="E133">
            <v>0.5</v>
          </cell>
        </row>
        <row r="134">
          <cell r="E134">
            <v>0.5</v>
          </cell>
        </row>
        <row r="135">
          <cell r="E135">
            <v>1.4</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1"/>
      <sheetName val="00000000"/>
      <sheetName val="10000000"/>
      <sheetName val="TAY HO 2018"/>
      <sheetName val="Ban Q LDA"/>
      <sheetName val="TH gốc"/>
    </sheetNames>
    <sheetDataSet>
      <sheetData sheetId="0"/>
      <sheetData sheetId="1"/>
      <sheetData sheetId="2"/>
      <sheetData sheetId="3">
        <row r="6">
          <cell r="E6">
            <v>0.61460000000000004</v>
          </cell>
        </row>
        <row r="7">
          <cell r="E7">
            <v>0.14660000000000001</v>
          </cell>
        </row>
        <row r="8">
          <cell r="E8">
            <v>1.82</v>
          </cell>
        </row>
        <row r="9">
          <cell r="E9">
            <v>5.4399999999999997E-2</v>
          </cell>
        </row>
        <row r="10">
          <cell r="E10">
            <v>0.3407</v>
          </cell>
        </row>
        <row r="11">
          <cell r="E11">
            <v>0.64129999999999998</v>
          </cell>
        </row>
        <row r="12">
          <cell r="E12">
            <v>8</v>
          </cell>
        </row>
        <row r="13">
          <cell r="E13">
            <v>1.0657000000000001</v>
          </cell>
        </row>
        <row r="14">
          <cell r="E14">
            <v>1.7707999999999999</v>
          </cell>
        </row>
        <row r="15">
          <cell r="E15">
            <v>1.8943000000000001</v>
          </cell>
        </row>
        <row r="16">
          <cell r="E16">
            <v>0.73329999999999995</v>
          </cell>
        </row>
        <row r="17">
          <cell r="E17">
            <v>0.36959999999999998</v>
          </cell>
        </row>
        <row r="18">
          <cell r="E18">
            <v>2.7387000000000001</v>
          </cell>
        </row>
        <row r="19">
          <cell r="E19">
            <v>0.43753999999999998</v>
          </cell>
        </row>
        <row r="20">
          <cell r="E20">
            <v>1.7426999999999999</v>
          </cell>
        </row>
        <row r="21">
          <cell r="E21">
            <v>2.7558500000000001</v>
          </cell>
        </row>
        <row r="22">
          <cell r="E22">
            <v>0.35110000000000002</v>
          </cell>
        </row>
        <row r="23">
          <cell r="E23">
            <v>2.3148</v>
          </cell>
        </row>
        <row r="24">
          <cell r="E24">
            <v>0.3</v>
          </cell>
        </row>
        <row r="25">
          <cell r="E25">
            <v>3.1284999999999998</v>
          </cell>
        </row>
        <row r="26">
          <cell r="E26">
            <v>1.9</v>
          </cell>
        </row>
        <row r="27">
          <cell r="E27">
            <v>0.13039999999999999</v>
          </cell>
        </row>
        <row r="28">
          <cell r="E28">
            <v>1.6981999999999999</v>
          </cell>
        </row>
        <row r="29">
          <cell r="E29">
            <v>0.34639999999999999</v>
          </cell>
        </row>
        <row r="30">
          <cell r="E30">
            <v>0.9869</v>
          </cell>
        </row>
        <row r="31">
          <cell r="E31">
            <v>2.02</v>
          </cell>
        </row>
        <row r="32">
          <cell r="E32">
            <v>36.200000000000003</v>
          </cell>
        </row>
        <row r="33">
          <cell r="E33">
            <v>3.4</v>
          </cell>
        </row>
        <row r="34">
          <cell r="E34">
            <v>1.2125999999999999</v>
          </cell>
        </row>
        <row r="35">
          <cell r="E35">
            <v>1.1299999999999999</v>
          </cell>
        </row>
        <row r="36">
          <cell r="E36">
            <v>0.28079999999999999</v>
          </cell>
        </row>
        <row r="37">
          <cell r="E37">
            <v>0.4</v>
          </cell>
        </row>
        <row r="38">
          <cell r="E38">
            <v>1.47</v>
          </cell>
        </row>
        <row r="39">
          <cell r="E39">
            <v>1.39</v>
          </cell>
        </row>
        <row r="40">
          <cell r="E40">
            <v>35</v>
          </cell>
        </row>
        <row r="41">
          <cell r="E41">
            <v>0.89700000000000002</v>
          </cell>
        </row>
        <row r="42">
          <cell r="E42">
            <v>0.2</v>
          </cell>
        </row>
        <row r="43">
          <cell r="E43">
            <v>0.32140000000000002</v>
          </cell>
        </row>
        <row r="44">
          <cell r="E44">
            <v>5.5399999999999998E-2</v>
          </cell>
        </row>
        <row r="45">
          <cell r="E45">
            <v>0.55959999999999999</v>
          </cell>
        </row>
        <row r="47">
          <cell r="E47">
            <v>6.5</v>
          </cell>
        </row>
        <row r="48">
          <cell r="E48">
            <v>3.1E-2</v>
          </cell>
        </row>
        <row r="49">
          <cell r="E49">
            <v>1.9E-2</v>
          </cell>
        </row>
        <row r="50">
          <cell r="E50">
            <v>1.3525</v>
          </cell>
        </row>
        <row r="51">
          <cell r="E51">
            <v>0.13600000000000001</v>
          </cell>
        </row>
        <row r="52">
          <cell r="E52">
            <v>0.02</v>
          </cell>
        </row>
        <row r="53">
          <cell r="E53">
            <v>1.82</v>
          </cell>
        </row>
        <row r="54">
          <cell r="E54">
            <v>1.0485</v>
          </cell>
        </row>
        <row r="55">
          <cell r="E55">
            <v>0.1</v>
          </cell>
        </row>
        <row r="56">
          <cell r="E56">
            <v>0.12089999999999999</v>
          </cell>
        </row>
        <row r="57">
          <cell r="E57">
            <v>5.25</v>
          </cell>
        </row>
        <row r="58">
          <cell r="E58">
            <v>2.12</v>
          </cell>
        </row>
        <row r="59">
          <cell r="E59">
            <v>6.9000000000000006E-2</v>
          </cell>
        </row>
        <row r="60">
          <cell r="E60">
            <v>0.34960000000000002</v>
          </cell>
        </row>
        <row r="61">
          <cell r="E61">
            <v>4.5499999999999999E-2</v>
          </cell>
        </row>
        <row r="62">
          <cell r="E62">
            <v>0.5</v>
          </cell>
        </row>
        <row r="63">
          <cell r="E63">
            <v>5.1999999999999998E-2</v>
          </cell>
        </row>
        <row r="64">
          <cell r="E64">
            <v>1.4999999999999999E-2</v>
          </cell>
        </row>
        <row r="65">
          <cell r="E65">
            <v>1.9199999999999998E-2</v>
          </cell>
        </row>
        <row r="66">
          <cell r="E66">
            <v>3.5000000000000003E-2</v>
          </cell>
        </row>
        <row r="67">
          <cell r="E67">
            <v>0.15</v>
          </cell>
        </row>
        <row r="68">
          <cell r="E68">
            <v>1.6</v>
          </cell>
        </row>
        <row r="69">
          <cell r="E69">
            <v>0.18</v>
          </cell>
        </row>
        <row r="70">
          <cell r="E70">
            <v>0.22</v>
          </cell>
        </row>
        <row r="71">
          <cell r="E71">
            <v>23</v>
          </cell>
        </row>
        <row r="72">
          <cell r="E72">
            <v>0.18</v>
          </cell>
        </row>
        <row r="73">
          <cell r="E73">
            <v>0.62</v>
          </cell>
        </row>
        <row r="74">
          <cell r="E74">
            <v>0.41</v>
          </cell>
        </row>
        <row r="75">
          <cell r="E75">
            <v>0.57999999999999996</v>
          </cell>
        </row>
        <row r="76">
          <cell r="E76">
            <v>0.2</v>
          </cell>
        </row>
        <row r="77">
          <cell r="E77">
            <v>0.19</v>
          </cell>
        </row>
        <row r="78">
          <cell r="E78">
            <v>0.2</v>
          </cell>
        </row>
        <row r="79">
          <cell r="E79">
            <v>0.17</v>
          </cell>
        </row>
        <row r="80">
          <cell r="E80">
            <v>0.5</v>
          </cell>
        </row>
        <row r="81">
          <cell r="E81">
            <v>0.2</v>
          </cell>
        </row>
        <row r="82">
          <cell r="E82">
            <v>9.4899999999999998E-2</v>
          </cell>
        </row>
        <row r="83">
          <cell r="E83">
            <v>7.7767999999999997</v>
          </cell>
        </row>
        <row r="84">
          <cell r="E84">
            <v>0.05</v>
          </cell>
        </row>
        <row r="85">
          <cell r="E85">
            <v>6.6E-3</v>
          </cell>
        </row>
        <row r="86">
          <cell r="E86">
            <v>50</v>
          </cell>
        </row>
        <row r="87">
          <cell r="E87">
            <v>2.2947000000000002</v>
          </cell>
        </row>
        <row r="88">
          <cell r="E88">
            <v>0.29199999999999998</v>
          </cell>
        </row>
        <row r="89">
          <cell r="E89">
            <v>0.5</v>
          </cell>
        </row>
        <row r="90">
          <cell r="E90">
            <v>55.7</v>
          </cell>
        </row>
        <row r="92">
          <cell r="E92">
            <v>0.86099999999999999</v>
          </cell>
        </row>
        <row r="93">
          <cell r="E93">
            <v>0.14399999999999999</v>
          </cell>
        </row>
        <row r="94">
          <cell r="E94">
            <v>0.25169999999999998</v>
          </cell>
        </row>
        <row r="95">
          <cell r="E95">
            <v>1.0257000000000001</v>
          </cell>
        </row>
        <row r="96">
          <cell r="E96">
            <v>0.3</v>
          </cell>
        </row>
        <row r="97">
          <cell r="E97">
            <v>0.15</v>
          </cell>
        </row>
        <row r="98">
          <cell r="E98">
            <v>0.189</v>
          </cell>
        </row>
        <row r="99">
          <cell r="E99">
            <v>0.8</v>
          </cell>
        </row>
        <row r="100">
          <cell r="E100">
            <v>0.5</v>
          </cell>
        </row>
        <row r="101">
          <cell r="E101">
            <v>0.5</v>
          </cell>
        </row>
        <row r="102">
          <cell r="E102">
            <v>3.082E-2</v>
          </cell>
        </row>
        <row r="106">
          <cell r="E106">
            <v>0.17249999999999999</v>
          </cell>
        </row>
        <row r="110">
          <cell r="E110">
            <v>0.08</v>
          </cell>
        </row>
        <row r="111">
          <cell r="E111">
            <v>22.145499999999998</v>
          </cell>
        </row>
        <row r="112">
          <cell r="E112">
            <v>0.03</v>
          </cell>
        </row>
        <row r="113">
          <cell r="E113">
            <v>2.47E-3</v>
          </cell>
        </row>
        <row r="114">
          <cell r="E114">
            <v>7.0000000000000007E-2</v>
          </cell>
        </row>
        <row r="115">
          <cell r="E115">
            <v>0.55500000000000005</v>
          </cell>
        </row>
        <row r="116">
          <cell r="E116">
            <v>0.2</v>
          </cell>
        </row>
        <row r="118">
          <cell r="E118">
            <v>5.4999999999999997E-3</v>
          </cell>
        </row>
        <row r="126">
          <cell r="E126">
            <v>0.4</v>
          </cell>
        </row>
        <row r="127">
          <cell r="E127">
            <v>0.55000000000000004</v>
          </cell>
        </row>
        <row r="128">
          <cell r="E128">
            <v>0.1525</v>
          </cell>
        </row>
        <row r="129">
          <cell r="E129">
            <v>0.2581</v>
          </cell>
        </row>
        <row r="130">
          <cell r="E130">
            <v>8.3599999999999994E-2</v>
          </cell>
        </row>
        <row r="131">
          <cell r="E131">
            <v>1.2E-2</v>
          </cell>
        </row>
        <row r="132">
          <cell r="E132">
            <v>2.2000000000000001E-3</v>
          </cell>
        </row>
        <row r="133">
          <cell r="E133">
            <v>2.0799999999999999E-2</v>
          </cell>
        </row>
        <row r="134">
          <cell r="E134">
            <v>2.7799999999999998E-2</v>
          </cell>
        </row>
        <row r="135">
          <cell r="E135">
            <v>1.4149999999999999E-2</v>
          </cell>
        </row>
        <row r="136">
          <cell r="E136">
            <v>1.3</v>
          </cell>
        </row>
        <row r="137">
          <cell r="E137">
            <v>0.72160000000000002</v>
          </cell>
        </row>
        <row r="138">
          <cell r="E138">
            <v>1.3180000000000001</v>
          </cell>
        </row>
        <row r="139">
          <cell r="E139">
            <v>0.41899999999999998</v>
          </cell>
        </row>
        <row r="140">
          <cell r="E140">
            <v>4.7286999999999999</v>
          </cell>
        </row>
        <row r="141">
          <cell r="E141">
            <v>4.8</v>
          </cell>
        </row>
        <row r="142">
          <cell r="E142">
            <v>0.1</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gia QK 2017"/>
      <sheetName val="Bo theo bo sung"/>
      <sheetName val="Danh gia 2017"/>
      <sheetName val="Dang Ky moi 2018"/>
      <sheetName val="Danh muc 2018 TT"/>
      <sheetName val="DM thu hoi dat 2018"/>
      <sheetName val="DM thu hoi Lua 2018"/>
    </sheetNames>
    <sheetDataSet>
      <sheetData sheetId="0"/>
      <sheetData sheetId="1"/>
      <sheetData sheetId="2"/>
      <sheetData sheetId="3"/>
      <sheetData sheetId="4">
        <row r="7">
          <cell r="E7">
            <v>3.66</v>
          </cell>
        </row>
        <row r="8">
          <cell r="E8">
            <v>9</v>
          </cell>
        </row>
        <row r="9">
          <cell r="E9">
            <v>29.22</v>
          </cell>
        </row>
        <row r="10">
          <cell r="E10">
            <v>0.4</v>
          </cell>
        </row>
        <row r="11">
          <cell r="E11">
            <v>1.07</v>
          </cell>
        </row>
        <row r="12">
          <cell r="E12">
            <v>0.95</v>
          </cell>
        </row>
        <row r="13">
          <cell r="E13">
            <v>74.23</v>
          </cell>
        </row>
        <row r="14">
          <cell r="E14">
            <v>14.5</v>
          </cell>
        </row>
        <row r="15">
          <cell r="E15">
            <v>4.0599999999999996</v>
          </cell>
        </row>
        <row r="16">
          <cell r="E16">
            <v>3.44</v>
          </cell>
        </row>
        <row r="17">
          <cell r="E17">
            <v>2.68</v>
          </cell>
        </row>
        <row r="18">
          <cell r="E18">
            <v>9.8000000000000007</v>
          </cell>
        </row>
        <row r="19">
          <cell r="E19">
            <v>0.42</v>
          </cell>
        </row>
        <row r="20">
          <cell r="E20">
            <v>2.1</v>
          </cell>
        </row>
        <row r="21">
          <cell r="E21">
            <v>4.16</v>
          </cell>
        </row>
        <row r="22">
          <cell r="E22">
            <v>3.6</v>
          </cell>
        </row>
        <row r="23">
          <cell r="E23">
            <v>2.5</v>
          </cell>
        </row>
        <row r="24">
          <cell r="E24">
            <v>11.47</v>
          </cell>
        </row>
        <row r="25">
          <cell r="E25">
            <v>1.71</v>
          </cell>
        </row>
        <row r="26">
          <cell r="E26">
            <v>1</v>
          </cell>
        </row>
        <row r="27">
          <cell r="E27">
            <v>1.02</v>
          </cell>
        </row>
        <row r="28">
          <cell r="E28">
            <v>26.62</v>
          </cell>
        </row>
        <row r="29">
          <cell r="E29">
            <v>38.6</v>
          </cell>
        </row>
        <row r="30">
          <cell r="E30">
            <v>4.5999999999999996</v>
          </cell>
        </row>
        <row r="31">
          <cell r="E31">
            <v>7.0000000000000007E-2</v>
          </cell>
        </row>
        <row r="32">
          <cell r="E32">
            <v>0.43</v>
          </cell>
        </row>
        <row r="33">
          <cell r="E33">
            <v>0.17</v>
          </cell>
        </row>
        <row r="34">
          <cell r="E34">
            <v>0.9</v>
          </cell>
        </row>
        <row r="35">
          <cell r="E35">
            <v>0.15</v>
          </cell>
        </row>
        <row r="36">
          <cell r="E36">
            <v>3.35</v>
          </cell>
        </row>
        <row r="37">
          <cell r="E37">
            <v>0.5</v>
          </cell>
        </row>
        <row r="38">
          <cell r="E38">
            <v>1.9</v>
          </cell>
        </row>
        <row r="39">
          <cell r="E39">
            <v>1</v>
          </cell>
        </row>
        <row r="40">
          <cell r="E40">
            <v>0.2</v>
          </cell>
        </row>
        <row r="41">
          <cell r="E41">
            <v>3</v>
          </cell>
        </row>
        <row r="42">
          <cell r="E42">
            <v>429.06</v>
          </cell>
        </row>
        <row r="43">
          <cell r="E43">
            <v>10</v>
          </cell>
        </row>
        <row r="44">
          <cell r="E44">
            <v>0.2</v>
          </cell>
        </row>
        <row r="45">
          <cell r="E45">
            <v>0.1</v>
          </cell>
        </row>
        <row r="46">
          <cell r="E46">
            <v>0.16</v>
          </cell>
        </row>
        <row r="47">
          <cell r="E47">
            <v>30</v>
          </cell>
        </row>
        <row r="48">
          <cell r="E48">
            <v>233</v>
          </cell>
        </row>
        <row r="49">
          <cell r="E49">
            <v>0.08</v>
          </cell>
        </row>
        <row r="50">
          <cell r="E50">
            <v>130</v>
          </cell>
        </row>
        <row r="51">
          <cell r="E51">
            <v>0.6</v>
          </cell>
        </row>
        <row r="52">
          <cell r="E52">
            <v>4.3</v>
          </cell>
        </row>
        <row r="53">
          <cell r="E53">
            <v>0.2</v>
          </cell>
        </row>
        <row r="54">
          <cell r="E54">
            <v>0.3</v>
          </cell>
        </row>
        <row r="55">
          <cell r="E55">
            <v>1</v>
          </cell>
        </row>
        <row r="56">
          <cell r="E56">
            <v>6.2</v>
          </cell>
        </row>
        <row r="57">
          <cell r="E57">
            <v>4</v>
          </cell>
        </row>
        <row r="58">
          <cell r="E58">
            <v>4.2</v>
          </cell>
        </row>
        <row r="59">
          <cell r="E59">
            <v>4.5</v>
          </cell>
        </row>
        <row r="60">
          <cell r="E60">
            <v>0.04</v>
          </cell>
        </row>
        <row r="61">
          <cell r="E61">
            <v>0.18</v>
          </cell>
        </row>
        <row r="62">
          <cell r="E62">
            <v>4.3600000000000003</v>
          </cell>
        </row>
        <row r="63">
          <cell r="E63">
            <v>0.68</v>
          </cell>
        </row>
        <row r="64">
          <cell r="E64">
            <v>52.179999999999993</v>
          </cell>
        </row>
        <row r="65">
          <cell r="E65">
            <v>1.2</v>
          </cell>
        </row>
        <row r="66">
          <cell r="E66">
            <v>0.59</v>
          </cell>
        </row>
        <row r="67">
          <cell r="E67">
            <v>0.62</v>
          </cell>
        </row>
        <row r="68">
          <cell r="E68" t="str">
            <v>9,73</v>
          </cell>
        </row>
        <row r="69">
          <cell r="E69" t="str">
            <v>2,50</v>
          </cell>
        </row>
        <row r="70">
          <cell r="E70" t="str">
            <v>1,80</v>
          </cell>
        </row>
        <row r="71">
          <cell r="E71">
            <v>0.49</v>
          </cell>
        </row>
        <row r="72">
          <cell r="E72">
            <v>4.9000000000000004</v>
          </cell>
        </row>
        <row r="73">
          <cell r="E73">
            <v>1.7</v>
          </cell>
        </row>
        <row r="74">
          <cell r="E74">
            <v>0.2</v>
          </cell>
        </row>
        <row r="75">
          <cell r="E75">
            <v>1</v>
          </cell>
        </row>
        <row r="76">
          <cell r="E76">
            <v>1</v>
          </cell>
        </row>
        <row r="77">
          <cell r="E77">
            <v>0.8</v>
          </cell>
        </row>
        <row r="78">
          <cell r="E78">
            <v>1</v>
          </cell>
        </row>
        <row r="79">
          <cell r="E79">
            <v>0.2</v>
          </cell>
        </row>
        <row r="80">
          <cell r="E80">
            <v>1</v>
          </cell>
        </row>
        <row r="81">
          <cell r="E81">
            <v>0.1</v>
          </cell>
        </row>
        <row r="82">
          <cell r="E82">
            <v>0.6</v>
          </cell>
        </row>
        <row r="83">
          <cell r="E83">
            <v>0.6</v>
          </cell>
        </row>
        <row r="84">
          <cell r="E84">
            <v>1</v>
          </cell>
        </row>
        <row r="85">
          <cell r="E85">
            <v>2</v>
          </cell>
        </row>
        <row r="86">
          <cell r="E86">
            <v>1</v>
          </cell>
        </row>
        <row r="87">
          <cell r="E87">
            <v>1</v>
          </cell>
        </row>
        <row r="88">
          <cell r="E88">
            <v>7</v>
          </cell>
        </row>
        <row r="89">
          <cell r="E89">
            <v>1.8</v>
          </cell>
        </row>
        <row r="90">
          <cell r="E90">
            <v>1.5</v>
          </cell>
        </row>
        <row r="91">
          <cell r="E91">
            <v>1.2</v>
          </cell>
        </row>
        <row r="92">
          <cell r="E92">
            <v>4.8</v>
          </cell>
        </row>
        <row r="93">
          <cell r="E93">
            <v>0.08</v>
          </cell>
        </row>
        <row r="94">
          <cell r="E94">
            <v>0.1</v>
          </cell>
        </row>
        <row r="95">
          <cell r="E95">
            <v>12.9</v>
          </cell>
        </row>
        <row r="96">
          <cell r="E96">
            <v>1.8</v>
          </cell>
        </row>
        <row r="97">
          <cell r="E97">
            <v>2.4</v>
          </cell>
        </row>
      </sheetData>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bieu"/>
      <sheetName val="01CH"/>
      <sheetName val="02 CH"/>
      <sheetName val="6-1"/>
      <sheetName val="06 CH"/>
      <sheetName val="7-1"/>
      <sheetName val="07 CH"/>
      <sheetName val="08 CH"/>
      <sheetName val="09 CH"/>
      <sheetName val="10.CH"/>
      <sheetName val="13 CH"/>
      <sheetName val="thu chi"/>
    </sheetNames>
    <sheetDataSet>
      <sheetData sheetId="0"/>
      <sheetData sheetId="1"/>
      <sheetData sheetId="2"/>
      <sheetData sheetId="3"/>
      <sheetData sheetId="4"/>
      <sheetData sheetId="5"/>
      <sheetData sheetId="6"/>
      <sheetData sheetId="7"/>
      <sheetData sheetId="8"/>
      <sheetData sheetId="9">
        <row r="7">
          <cell r="E7">
            <v>34.528799999999997</v>
          </cell>
        </row>
        <row r="26">
          <cell r="E26">
            <v>110.7</v>
          </cell>
        </row>
        <row r="76">
          <cell r="E76">
            <v>39.969131000000004</v>
          </cell>
        </row>
      </sheetData>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hop ngay 7.6.2019"/>
      <sheetName val="Tong hop"/>
      <sheetName val="QHCT"/>
      <sheetName val="KH2019 (sếp Minh họp)"/>
      <sheetName val="Tong hop (SM)"/>
      <sheetName val="TONG HOP(update sheet nay)"/>
      <sheetName val="In Bao cao"/>
      <sheetName val="TT"/>
      <sheetName val="NK"/>
    </sheetNames>
    <sheetDataSet>
      <sheetData sheetId="0" refreshError="1"/>
      <sheetData sheetId="1" refreshError="1"/>
      <sheetData sheetId="2" refreshError="1"/>
      <sheetData sheetId="3" refreshError="1"/>
      <sheetData sheetId="4" refreshError="1"/>
      <sheetData sheetId="5" refreshError="1">
        <row r="13">
          <cell r="B13" t="str">
            <v>GPMB khu đấu giá X1 Trùng Quán, Yên Thường</v>
          </cell>
          <cell r="C13">
            <v>1</v>
          </cell>
          <cell r="D13" t="str">
            <v>Yên Thường</v>
          </cell>
          <cell r="E13">
            <v>94000</v>
          </cell>
          <cell r="F13">
            <v>20252</v>
          </cell>
          <cell r="G13" t="str">
            <v>QHCT</v>
          </cell>
          <cell r="H13" t="str">
            <v>KHT</v>
          </cell>
          <cell r="I13">
            <v>12</v>
          </cell>
          <cell r="J13">
            <v>243024</v>
          </cell>
          <cell r="K13">
            <v>81008</v>
          </cell>
          <cell r="L13">
            <v>162016</v>
          </cell>
          <cell r="M13">
            <v>0</v>
          </cell>
          <cell r="N13" t="str">
            <v>40/HĐND-KTXH
 23/5/18</v>
          </cell>
          <cell r="O13">
            <v>75655</v>
          </cell>
          <cell r="P13" t="str">
            <v>x</v>
          </cell>
          <cell r="Q13" t="str">
            <v>Photo</v>
          </cell>
          <cell r="R13" t="str">
            <v>x</v>
          </cell>
          <cell r="S13" t="str">
            <v>x</v>
          </cell>
          <cell r="U13" t="str">
            <v>79/QLĐT-DA
25/10/2018</v>
          </cell>
          <cell r="V13" t="str">
            <v>8910/QĐ-UBND
26/10/2018</v>
          </cell>
          <cell r="Y13" t="str">
            <v>9001
31/10/18</v>
          </cell>
          <cell r="Z13">
            <v>194443.19999999998</v>
          </cell>
          <cell r="AA13">
            <v>52958.5</v>
          </cell>
          <cell r="AB13" t="str">
            <v>T4/ 2019</v>
          </cell>
          <cell r="AC13" t="str">
            <v>T9/ 2019</v>
          </cell>
          <cell r="AF13" t="str">
            <v>T9/ 2019</v>
          </cell>
          <cell r="AG13" t="str">
            <v>T12/ 2019</v>
          </cell>
          <cell r="AH13" t="str">
            <v>x</v>
          </cell>
          <cell r="AI13" t="str">
            <v>Đang xin chỉ lệnh căm mốc, đạc cắm mốc GPMB</v>
          </cell>
        </row>
        <row r="14">
          <cell r="B14" t="str">
            <v>Đang lập, trình thẩm định dự án đầu tư</v>
          </cell>
          <cell r="C14">
            <v>0</v>
          </cell>
          <cell r="D14" t="str">
            <v>TT Trâu Quỳ</v>
          </cell>
          <cell r="E14">
            <v>0</v>
          </cell>
          <cell r="F14">
            <v>0</v>
          </cell>
          <cell r="G14" t="str">
            <v>QHCT</v>
          </cell>
          <cell r="H14" t="str">
            <v>KHT</v>
          </cell>
          <cell r="I14">
            <v>14</v>
          </cell>
          <cell r="J14">
            <v>0</v>
          </cell>
          <cell r="K14">
            <v>0</v>
          </cell>
          <cell r="L14">
            <v>0</v>
          </cell>
          <cell r="M14">
            <v>0</v>
          </cell>
          <cell r="N14" t="str">
            <v>05
13/2/18</v>
          </cell>
          <cell r="O14">
            <v>0</v>
          </cell>
          <cell r="P14" t="str">
            <v>x</v>
          </cell>
          <cell r="Q14" t="str">
            <v>-</v>
          </cell>
          <cell r="R14" t="str">
            <v>-</v>
          </cell>
          <cell r="U14" t="str">
            <v>-</v>
          </cell>
          <cell r="V14" t="str">
            <v>-</v>
          </cell>
          <cell r="Y14" t="str">
            <v>8926
03/11/10
2191
11/4/2017</v>
          </cell>
          <cell r="Z14">
            <v>141484.69999999998</v>
          </cell>
          <cell r="AA14">
            <v>0</v>
          </cell>
          <cell r="AE14" t="str">
            <v>T4/19</v>
          </cell>
          <cell r="AF14" t="str">
            <v>T5/19</v>
          </cell>
          <cell r="AG14" t="str">
            <v>x</v>
          </cell>
          <cell r="AH14" t="str">
            <v>Đang thực hiện GPMB. Tồn tại: 59 hộ chưa BGMB (50 hộ đất NN Chính Trung, 1 hộ NN Kiên Thành, 1 hộ thuê thầu KT; 5 hộ đất NN trái thẩm quyền ở Cửu Việt, 02 hộ thuê thầu Cửu Việt)</v>
          </cell>
        </row>
        <row r="15">
          <cell r="B15" t="str">
            <v>Đang lập, trình thẩm định Quy hoạch chi tiết</v>
          </cell>
          <cell r="C15">
            <v>1</v>
          </cell>
          <cell r="D15" t="str">
            <v>Yên Thường</v>
          </cell>
          <cell r="E15">
            <v>136500</v>
          </cell>
          <cell r="F15">
            <v>47775</v>
          </cell>
          <cell r="G15" t="str">
            <v>QHCT</v>
          </cell>
          <cell r="H15" t="str">
            <v>KHT</v>
          </cell>
          <cell r="I15">
            <v>12</v>
          </cell>
          <cell r="J15">
            <v>573300</v>
          </cell>
          <cell r="K15">
            <v>191100</v>
          </cell>
          <cell r="L15">
            <v>382200</v>
          </cell>
          <cell r="M15">
            <v>0</v>
          </cell>
          <cell r="N15" t="str">
            <v>40/HĐND-KTXH
 23/5/18</v>
          </cell>
          <cell r="O15">
            <v>126072</v>
          </cell>
          <cell r="P15" t="str">
            <v>x</v>
          </cell>
          <cell r="Q15" t="str">
            <v>Photo</v>
          </cell>
          <cell r="R15" t="str">
            <v>x</v>
          </cell>
          <cell r="S15" t="str">
            <v>x</v>
          </cell>
          <cell r="U15" t="str">
            <v>79/QLĐT-DA
25/10/2018</v>
          </cell>
          <cell r="V15" t="str">
            <v>8910/QĐ-UBND
26/10/2018</v>
          </cell>
          <cell r="Y15" t="str">
            <v>9001
31/10/18</v>
          </cell>
          <cell r="Z15">
            <v>52958.5</v>
          </cell>
          <cell r="AA15">
            <v>145000</v>
          </cell>
          <cell r="AB15" t="str">
            <v>T7/ 2019</v>
          </cell>
          <cell r="AE15" t="str">
            <v>T8/ 2019</v>
          </cell>
          <cell r="AF15" t="str">
            <v>T12/ 2019</v>
          </cell>
          <cell r="AG15" t="str">
            <v>x</v>
          </cell>
          <cell r="AH15" t="str">
            <v>Đang xin chỉ lệnh căm mốc, đạc cắm mốc GPMB</v>
          </cell>
        </row>
        <row r="16">
          <cell r="B16" t="str">
            <v>GPMB khu đất đấu giá  QSD đất tại xã Đình Xuyên, huyện Gia Lâm</v>
          </cell>
          <cell r="C16">
            <v>1</v>
          </cell>
          <cell r="D16" t="str">
            <v>Đình Xuyên</v>
          </cell>
          <cell r="E16">
            <v>136500</v>
          </cell>
          <cell r="F16">
            <v>47775</v>
          </cell>
          <cell r="G16" t="str">
            <v>QHCT</v>
          </cell>
          <cell r="H16" t="str">
            <v>KHT</v>
          </cell>
          <cell r="I16">
            <v>12</v>
          </cell>
          <cell r="J16">
            <v>573300</v>
          </cell>
          <cell r="K16">
            <v>191100</v>
          </cell>
          <cell r="L16">
            <v>382200</v>
          </cell>
          <cell r="M16">
            <v>0</v>
          </cell>
          <cell r="N16" t="str">
            <v>5526
27/10/14</v>
          </cell>
          <cell r="O16">
            <v>126072</v>
          </cell>
          <cell r="P16" t="str">
            <v>x</v>
          </cell>
          <cell r="Q16" t="str">
            <v>x</v>
          </cell>
          <cell r="R16" t="str">
            <v>x</v>
          </cell>
          <cell r="S16" t="str">
            <v>x</v>
          </cell>
          <cell r="T16" t="str">
            <v>T3/ 2019</v>
          </cell>
          <cell r="U16" t="str">
            <v>T4/ 2019</v>
          </cell>
          <cell r="V16" t="str">
            <v>T5/ 2019</v>
          </cell>
          <cell r="W16" t="str">
            <v>T5/ 2019</v>
          </cell>
          <cell r="X16" t="str">
            <v>T5/ 2019</v>
          </cell>
          <cell r="Y16" t="str">
            <v>T5/
2019</v>
          </cell>
          <cell r="Z16">
            <v>0</v>
          </cell>
          <cell r="AA16">
            <v>145000</v>
          </cell>
          <cell r="AB16" t="str">
            <v>T6/ 2019</v>
          </cell>
          <cell r="AC16" t="str">
            <v>T12/ 2019</v>
          </cell>
          <cell r="AF16" t="str">
            <v>T1/ 2020</v>
          </cell>
          <cell r="AG16" t="str">
            <v>T6/ 2020</v>
          </cell>
          <cell r="AH16" t="str">
            <v>x</v>
          </cell>
          <cell r="AI16"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row>
        <row r="17">
          <cell r="B17" t="str">
            <v>Có QĐ PD CTĐT và TTQH; đang xin chỉ giới đường đỏ và xác định ranh giới</v>
          </cell>
          <cell r="C17">
            <v>13</v>
          </cell>
          <cell r="E17">
            <v>2315000</v>
          </cell>
          <cell r="F17">
            <v>580025</v>
          </cell>
          <cell r="J17">
            <v>6098120</v>
          </cell>
          <cell r="K17">
            <v>0</v>
          </cell>
          <cell r="L17">
            <v>0</v>
          </cell>
          <cell r="M17">
            <v>6098120</v>
          </cell>
          <cell r="O17">
            <v>3357147</v>
          </cell>
          <cell r="Z17">
            <v>145000</v>
          </cell>
          <cell r="AA17">
            <v>3357147</v>
          </cell>
        </row>
        <row r="18">
          <cell r="B18" t="str">
            <v>Giải phóng mặt bằng tạo quỹ đất theo quy hoạch khu đất TQ, thị trấn Trâu Quỳ, huyện Gia Lâm</v>
          </cell>
          <cell r="C18">
            <v>1</v>
          </cell>
          <cell r="D18" t="str">
            <v>Trâu Quỳ</v>
          </cell>
          <cell r="E18">
            <v>195500</v>
          </cell>
          <cell r="F18">
            <v>39100</v>
          </cell>
          <cell r="G18" t="str">
            <v>QHCT</v>
          </cell>
          <cell r="H18" t="str">
            <v>KHT</v>
          </cell>
          <cell r="I18">
            <v>12</v>
          </cell>
          <cell r="J18">
            <v>469200</v>
          </cell>
          <cell r="K18">
            <v>191100</v>
          </cell>
          <cell r="L18">
            <v>382200</v>
          </cell>
          <cell r="M18">
            <v>469200</v>
          </cell>
          <cell r="N18" t="str">
            <v>10956
26/12/18</v>
          </cell>
          <cell r="O18">
            <v>256025</v>
          </cell>
          <cell r="P18" t="str">
            <v>5613/QHKT-P3 NGÀY 30/11/2015</v>
          </cell>
          <cell r="Q18" t="str">
            <v>T8/ 2019</v>
          </cell>
          <cell r="R18" t="str">
            <v>T8/ 2019</v>
          </cell>
          <cell r="S18" t="str">
            <v>T8/ 2019</v>
          </cell>
          <cell r="T18" t="str">
            <v>T12/ 2019</v>
          </cell>
          <cell r="U18" t="str">
            <v>T3/ 2020</v>
          </cell>
          <cell r="V18" t="str">
            <v>T4/ 2020</v>
          </cell>
          <cell r="W18" t="str">
            <v>T6/
2020</v>
          </cell>
          <cell r="X18" t="str">
            <v>T6/
2020</v>
          </cell>
          <cell r="Y18" t="str">
            <v>T6/
2020</v>
          </cell>
          <cell r="Z18">
            <v>145000</v>
          </cell>
          <cell r="AA18">
            <v>256025</v>
          </cell>
          <cell r="AB18" t="str">
            <v>T8/ 2020</v>
          </cell>
          <cell r="AC18" t="str">
            <v>T8/ 2021</v>
          </cell>
          <cell r="AD18" t="str">
            <v>-</v>
          </cell>
          <cell r="AE18" t="str">
            <v>-</v>
          </cell>
          <cell r="AF18" t="str">
            <v>T2/ 2022</v>
          </cell>
          <cell r="AG18" t="str">
            <v>T6/ 2022</v>
          </cell>
          <cell r="AH18" t="str">
            <v>Đã phê duyệt NVQH, đã lấy ý kiến CDDC và xin ý của Sở QHKT; Đã trình hồ sơ QHCT (nội dung bao gồm: pháp lý, bản vẽ QHCT đến bản sử dụng đất ngày 15/3/2019), đã nộp phòng QLĐT ngày 15/3/2019, đang phối hợp làm việc và chỉnh sửa hoàn thiện hồ sơ báo cáo hội</v>
          </cell>
          <cell r="AI18" t="str">
            <v>Đã phê duyệt chi phí CBĐT,  đang xác định  ranh giới, quy mô dân số hiện trạng, nguồn gốc đất với thị trấn, đang thẩm bản đạc tại sở tài nguyên dự kiến hoàn thành thẩm bản đạc trong tháng 4/2019, tháng 5/2019 gửi hồ sơ xin chỉ giới.
Về phương án quy hoạch</v>
          </cell>
        </row>
        <row r="19">
          <cell r="B19" t="str">
            <v>GPMB, xây dựng HTKT khung tạo quỹ đất sạch phục vụ đấu giá quyền sử dụng đất tại khu X1, xã Yên Thường, huyện Gia Lâm</v>
          </cell>
          <cell r="C19">
            <v>1</v>
          </cell>
          <cell r="D19" t="str">
            <v>Yên Thường</v>
          </cell>
          <cell r="E19">
            <v>220000</v>
          </cell>
          <cell r="F19">
            <v>77000</v>
          </cell>
          <cell r="G19" t="str">
            <v>QHCT</v>
          </cell>
          <cell r="H19" t="str">
            <v>HT</v>
          </cell>
          <cell r="I19">
            <v>12</v>
          </cell>
          <cell r="J19">
            <v>924000</v>
          </cell>
          <cell r="K19">
            <v>0</v>
          </cell>
          <cell r="L19">
            <v>0</v>
          </cell>
          <cell r="M19">
            <v>924000</v>
          </cell>
          <cell r="N19" t="str">
            <v>48
31/5/18</v>
          </cell>
          <cell r="O19">
            <v>445500</v>
          </cell>
          <cell r="P19" t="str">
            <v>5701/QHKT-P3 NGÀY 03/12/2015</v>
          </cell>
          <cell r="Q19" t="str">
            <v>T8/ 2019</v>
          </cell>
          <cell r="R19" t="str">
            <v>T8/ 2019</v>
          </cell>
          <cell r="S19" t="str">
            <v>T8/ 2019</v>
          </cell>
          <cell r="T19" t="str">
            <v>T12/ 2019</v>
          </cell>
          <cell r="U19" t="str">
            <v>T3/ 2020</v>
          </cell>
          <cell r="V19" t="str">
            <v>T4/ 2020</v>
          </cell>
          <cell r="W19" t="str">
            <v>T8/ 2020</v>
          </cell>
          <cell r="X19" t="str">
            <v>T10/ 2020</v>
          </cell>
          <cell r="Y19" t="str">
            <v>T11/ 2020</v>
          </cell>
          <cell r="Z19" t="str">
            <v>T8/ 2021</v>
          </cell>
          <cell r="AA19">
            <v>445500</v>
          </cell>
          <cell r="AB19" t="str">
            <v>T12/ 2020</v>
          </cell>
          <cell r="AC19" t="str">
            <v>T12/ 2021</v>
          </cell>
          <cell r="AD19" t="str">
            <v>T10/ 2021</v>
          </cell>
          <cell r="AE19" t="str">
            <v>T6/ 2022</v>
          </cell>
          <cell r="AF19" t="str">
            <v>T6/
2022</v>
          </cell>
          <cell r="AG19" t="str">
            <v>T11/ 2022</v>
          </cell>
          <cell r="AI19" t="str">
            <v xml:space="preserve">Đã hoàn thành thẩm bản đạc, đang triển khai hồ sơ xin chỉ giới đường đỏ. </v>
          </cell>
        </row>
        <row r="20">
          <cell r="B20" t="str">
            <v>GPMB, xây dựng HTKT khung tạo quỹ đất sạch phục vụ đấu giá quyền sử dụng đất tại khu X2, xã Yên Thường, huyện Gia Lâm</v>
          </cell>
          <cell r="C20">
            <v>1</v>
          </cell>
          <cell r="D20" t="str">
            <v>Yên Thường</v>
          </cell>
          <cell r="E20">
            <v>76000</v>
          </cell>
          <cell r="F20">
            <v>26600</v>
          </cell>
          <cell r="G20" t="str">
            <v>QHCT</v>
          </cell>
          <cell r="H20" t="str">
            <v>HT</v>
          </cell>
          <cell r="I20">
            <v>12</v>
          </cell>
          <cell r="J20">
            <v>319200</v>
          </cell>
          <cell r="M20">
            <v>319200</v>
          </cell>
          <cell r="N20" t="str">
            <v>47
31/5/18</v>
          </cell>
          <cell r="O20">
            <v>171000</v>
          </cell>
          <cell r="P20" t="str">
            <v>5701/QHKT-P3 NGÀY 03/12/2015</v>
          </cell>
          <cell r="Q20" t="str">
            <v>T8/ 2019</v>
          </cell>
          <cell r="R20" t="str">
            <v>T8/ 2019</v>
          </cell>
          <cell r="S20" t="str">
            <v>T8/ 2019</v>
          </cell>
          <cell r="T20" t="str">
            <v>T12/ 2019</v>
          </cell>
          <cell r="U20" t="str">
            <v>T3/ 2020</v>
          </cell>
          <cell r="V20" t="str">
            <v>T4/ 2020</v>
          </cell>
          <cell r="W20" t="str">
            <v>T8/ 2020</v>
          </cell>
          <cell r="X20" t="str">
            <v>T10/ 2020</v>
          </cell>
          <cell r="Y20" t="str">
            <v>T11/ 2020</v>
          </cell>
          <cell r="Z20" t="str">
            <v>T8/ 2021</v>
          </cell>
          <cell r="AA20">
            <v>171000</v>
          </cell>
          <cell r="AB20" t="str">
            <v>T12/ 2020</v>
          </cell>
          <cell r="AC20" t="str">
            <v>T12/ 2021</v>
          </cell>
          <cell r="AD20" t="str">
            <v>T10/ 2021</v>
          </cell>
          <cell r="AE20" t="str">
            <v>T6/ 2022</v>
          </cell>
          <cell r="AF20" t="str">
            <v>T6/
2022</v>
          </cell>
          <cell r="AG20" t="str">
            <v>T11/ 2022</v>
          </cell>
          <cell r="AH20" t="str">
            <v>Đã phê duyệt chi phí CBĐT,  đang xác định  ranh giới, quy mô dân số hiện trạng, nguồn gốc đất với thị trấn, đang thẩm bản đạc tại sở tài nguyên dự kiến hoàn thành thẩm bản đạc trong tháng 4/2019, tháng 4/2019 gửi hồ sơ xin chỉ giới.
Về phương án quy hoạch</v>
          </cell>
          <cell r="AI20" t="str">
            <v xml:space="preserve">Đã hoàn thành thẩm bản đạc, đang triển khai hồ sơ xin chỉ giới đường đỏ. </v>
          </cell>
        </row>
        <row r="21">
          <cell r="B21" t="str">
            <v>GPMB, xây dựng HTKT khung tạo quỹ đất sạch phục vụ đấu giá quyền sử dụng đất tại khu X3, xã Yên Thường, huyện Gia Lâm</v>
          </cell>
          <cell r="C21">
            <v>1</v>
          </cell>
          <cell r="D21" t="str">
            <v>Yên Thường</v>
          </cell>
          <cell r="E21">
            <v>72600</v>
          </cell>
          <cell r="F21">
            <v>14520</v>
          </cell>
          <cell r="G21" t="str">
            <v>QHCT</v>
          </cell>
          <cell r="H21" t="str">
            <v>HT</v>
          </cell>
          <cell r="I21">
            <v>12</v>
          </cell>
          <cell r="J21">
            <v>174240</v>
          </cell>
          <cell r="M21">
            <v>174240</v>
          </cell>
          <cell r="N21" t="str">
            <v>T6/2019</v>
          </cell>
          <cell r="O21">
            <v>87120</v>
          </cell>
          <cell r="P21" t="str">
            <v>chưa</v>
          </cell>
          <cell r="Q21" t="str">
            <v>T12/ 2019</v>
          </cell>
          <cell r="R21" t="str">
            <v>T12/ 2019</v>
          </cell>
          <cell r="S21" t="str">
            <v>T12/ 2019</v>
          </cell>
          <cell r="T21" t="str">
            <v>T4/ 2020</v>
          </cell>
          <cell r="U21" t="str">
            <v>T7/ 2020</v>
          </cell>
          <cell r="V21" t="str">
            <v>T8/ 2020</v>
          </cell>
          <cell r="W21" t="str">
            <v>T12/ 2020</v>
          </cell>
          <cell r="X21" t="str">
            <v>T3/ 2021</v>
          </cell>
          <cell r="Y21" t="str">
            <v>T4/ 2021</v>
          </cell>
          <cell r="Z21" t="str">
            <v>T12/ 2021</v>
          </cell>
          <cell r="AA21">
            <v>87120</v>
          </cell>
          <cell r="AB21" t="str">
            <v>T6/ 2021</v>
          </cell>
          <cell r="AC21" t="str">
            <v>T3/ 2022</v>
          </cell>
          <cell r="AD21" t="str">
            <v>T2/ 2022</v>
          </cell>
          <cell r="AE21" t="str">
            <v>T8/ 2022</v>
          </cell>
          <cell r="AF21" t="str">
            <v>T6/
2022</v>
          </cell>
          <cell r="AG21" t="str">
            <v>T11/ 2022</v>
          </cell>
          <cell r="AH21" t="str">
            <v>Đã hoàn thành thẩm bản đạc, đang triển khai hồ sơ xin chỉ giới đường đỏ. Dự kiến có chỉ giới đg đỏ xong vào 5/2019</v>
          </cell>
        </row>
        <row r="22">
          <cell r="B22" t="str">
            <v>Giải phóng mặt bằng tạo quỹ đất theo quy hoạch khu đất DIX, thôn Tế Xuyên, xã Đình Xuyên, huyện Gia Lâm</v>
          </cell>
          <cell r="C22">
            <v>1</v>
          </cell>
          <cell r="D22" t="str">
            <v>Đình Xuyên</v>
          </cell>
          <cell r="E22">
            <v>356400</v>
          </cell>
          <cell r="F22">
            <v>71280</v>
          </cell>
          <cell r="G22" t="str">
            <v>QHCT</v>
          </cell>
          <cell r="H22" t="str">
            <v>KHT</v>
          </cell>
          <cell r="I22">
            <v>12</v>
          </cell>
          <cell r="J22">
            <v>855360</v>
          </cell>
          <cell r="M22">
            <v>855360</v>
          </cell>
          <cell r="N22" t="str">
            <v>10962
26/12/18</v>
          </cell>
          <cell r="O22">
            <v>462608</v>
          </cell>
          <cell r="P22" t="str">
            <v>5703/QHKT-P3 NGÀY 03/12/2015</v>
          </cell>
          <cell r="Q22" t="str">
            <v>T8/ 2019</v>
          </cell>
          <cell r="R22" t="str">
            <v>T8/ 2019</v>
          </cell>
          <cell r="S22" t="str">
            <v>T8/ 2019</v>
          </cell>
          <cell r="T22" t="str">
            <v>T12/ 2019</v>
          </cell>
          <cell r="U22" t="str">
            <v>T3/ 2020</v>
          </cell>
          <cell r="V22" t="str">
            <v>T4/ 2020</v>
          </cell>
          <cell r="W22" t="str">
            <v>T5/ 2020</v>
          </cell>
          <cell r="X22" t="str">
            <v>T5/
2020</v>
          </cell>
          <cell r="Y22" t="str">
            <v>T5/
2020</v>
          </cell>
          <cell r="Z22">
            <v>171000</v>
          </cell>
          <cell r="AA22">
            <v>462608</v>
          </cell>
          <cell r="AB22" t="str">
            <v>T7/ 2020</v>
          </cell>
          <cell r="AC22" t="str">
            <v>T7/ 2021</v>
          </cell>
          <cell r="AD22" t="str">
            <v>-</v>
          </cell>
          <cell r="AE22" t="str">
            <v>-</v>
          </cell>
          <cell r="AF22" t="str">
            <v>T2/ 2022</v>
          </cell>
          <cell r="AG22" t="str">
            <v>T7/ 2022</v>
          </cell>
          <cell r="AH22" t="str">
            <v>Đã hoàn thành thẩm bản đạc, đang triển khai hồ sơ xin chỉ giới đường đỏ. Dự kiến có chỉ giới đg đỏ xong vào 5/2019</v>
          </cell>
          <cell r="AI22" t="str">
            <v>Đã phê duyệt chi phí CBĐT,  đang xác định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3">
          <cell r="B23" t="str">
            <v>Giải phóng mặt bằng ô đất theo quy hoạch khu đất YV xã Yên Viên, huyện Gia Lâm</v>
          </cell>
          <cell r="C23">
            <v>1</v>
          </cell>
          <cell r="D23" t="str">
            <v>Yên Viên</v>
          </cell>
          <cell r="E23">
            <v>508000</v>
          </cell>
          <cell r="F23">
            <v>152400</v>
          </cell>
          <cell r="G23" t="str">
            <v>QHCT</v>
          </cell>
          <cell r="H23" t="str">
            <v>KHT</v>
          </cell>
          <cell r="I23">
            <v>10</v>
          </cell>
          <cell r="J23">
            <v>1524000</v>
          </cell>
          <cell r="M23">
            <v>1524000</v>
          </cell>
          <cell r="N23" t="str">
            <v>10955
26/12/18</v>
          </cell>
          <cell r="O23">
            <v>651000</v>
          </cell>
          <cell r="P23" t="str">
            <v>5707/QHKT-P3 NGÀY 03/12/2015</v>
          </cell>
          <cell r="Q23" t="str">
            <v>T8/ 2019</v>
          </cell>
          <cell r="R23" t="str">
            <v>T8/ 2019</v>
          </cell>
          <cell r="S23" t="str">
            <v>T8/ 2019</v>
          </cell>
          <cell r="T23" t="str">
            <v>T1/ 2020</v>
          </cell>
          <cell r="U23" t="str">
            <v>T4/ 2020</v>
          </cell>
          <cell r="V23" t="str">
            <v>T5/ 2020</v>
          </cell>
          <cell r="W23" t="str">
            <v>T6/
2020</v>
          </cell>
          <cell r="X23" t="str">
            <v>T6/
2020</v>
          </cell>
          <cell r="Y23" t="str">
            <v>T6/
2020</v>
          </cell>
          <cell r="Z23">
            <v>87120</v>
          </cell>
          <cell r="AA23">
            <v>651000</v>
          </cell>
          <cell r="AB23" t="str">
            <v>T8/ 2020</v>
          </cell>
          <cell r="AC23" t="str">
            <v>T12/ 2021</v>
          </cell>
          <cell r="AD23" t="str">
            <v>-</v>
          </cell>
          <cell r="AE23" t="str">
            <v>-</v>
          </cell>
          <cell r="AF23" t="str">
            <v>T6/
2022</v>
          </cell>
          <cell r="AG23" t="str">
            <v>T11/ 2022</v>
          </cell>
          <cell r="AH23" t="str">
            <v>Tạm dừng</v>
          </cell>
          <cell r="AI23" t="str">
            <v>Đã phê duyệt chi phí CBĐT,  xác định xong ranh giới, quy mô dân số hiện trạng, nguồn gốc đất với xã, đang thẩm bản đạc tại sở tài nguyên dự kiến hoàn thành thẩm bản đạc trong tháng 4/2019, tháng 5/2019 gửi hồ sơ xin chỉ giới.
Về phương án quy hoạch TMB: Đ</v>
          </cell>
        </row>
        <row r="24">
          <cell r="B24" t="str">
            <v>Giải phóng mặt bằng tạo quỹ đất theo quy hoạch khu đất DUX1 xã Dương Xá, huyện Gia Lâm</v>
          </cell>
          <cell r="C24">
            <v>1</v>
          </cell>
          <cell r="D24" t="str">
            <v>Dương Xá</v>
          </cell>
          <cell r="E24">
            <v>187500</v>
          </cell>
          <cell r="F24">
            <v>37500</v>
          </cell>
          <cell r="G24" t="str">
            <v>QHCT</v>
          </cell>
          <cell r="H24" t="str">
            <v>KHT</v>
          </cell>
          <cell r="I24">
            <v>10</v>
          </cell>
          <cell r="J24">
            <v>375000</v>
          </cell>
          <cell r="M24">
            <v>375000</v>
          </cell>
          <cell r="N24" t="str">
            <v>10963
26/12/18</v>
          </cell>
          <cell r="O24">
            <v>239319</v>
          </cell>
          <cell r="P24" t="str">
            <v>5604/QHKT-TTQH (P3)
30/11/2015</v>
          </cell>
          <cell r="Q24" t="str">
            <v>T8/ 2019</v>
          </cell>
          <cell r="R24" t="str">
            <v>T8/ 2019</v>
          </cell>
          <cell r="S24" t="str">
            <v>T8/ 2019</v>
          </cell>
          <cell r="T24" t="str">
            <v>T12/ 2019</v>
          </cell>
          <cell r="U24" t="str">
            <v>T3/ 2020</v>
          </cell>
          <cell r="V24" t="str">
            <v>T4/ 2020</v>
          </cell>
          <cell r="W24" t="str">
            <v>T6/
2020</v>
          </cell>
          <cell r="X24" t="str">
            <v>T6/
2020</v>
          </cell>
          <cell r="Y24" t="str">
            <v>T6/
2020</v>
          </cell>
          <cell r="Z24">
            <v>462608</v>
          </cell>
          <cell r="AA24">
            <v>239319</v>
          </cell>
          <cell r="AB24" t="str">
            <v>T7/ 2020</v>
          </cell>
          <cell r="AC24" t="str">
            <v>T4/ 2021</v>
          </cell>
          <cell r="AD24" t="str">
            <v>-</v>
          </cell>
          <cell r="AE24" t="str">
            <v>-</v>
          </cell>
          <cell r="AF24" t="str">
            <v>T12/ 2021</v>
          </cell>
          <cell r="AG24" t="str">
            <v>T6/ 2022</v>
          </cell>
          <cell r="AH24" t="str">
            <v>Đã phê duyệt chi phí CBĐT,  đang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v>
          </cell>
          <cell r="AI24" t="str">
            <v>Đã phê duyệt Chủ trương đầu tư, đang xác định ranh giới. 
Về phương án quy hoạch TMB: đã có phương án sơ bộ , ban đang làm việc để thống nhất phương án báo cáo UBND huyện trong tháng 5/2019</v>
          </cell>
        </row>
        <row r="25">
          <cell r="B25" t="str">
            <v>Giải phóng mặt bằng tạo quỹ đất sạch phục vụ đấu giá quyền sử dụng đất tại vị trí X2B xã Dương Hà, huyện Gia Lâm</v>
          </cell>
          <cell r="C25">
            <v>1</v>
          </cell>
          <cell r="D25" t="str">
            <v>Dương Hà</v>
          </cell>
          <cell r="E25">
            <v>85399.999999999985</v>
          </cell>
          <cell r="F25">
            <v>17079.999999999996</v>
          </cell>
          <cell r="G25" t="str">
            <v>QHCT</v>
          </cell>
          <cell r="H25" t="str">
            <v>KHT</v>
          </cell>
          <cell r="I25">
            <v>10</v>
          </cell>
          <cell r="J25">
            <v>170799.99999999997</v>
          </cell>
          <cell r="M25">
            <v>170799.99999999997</v>
          </cell>
          <cell r="N25" t="str">
            <v>66
17/8/18</v>
          </cell>
          <cell r="O25">
            <v>94142</v>
          </cell>
          <cell r="P25" t="str">
            <v>3952/QHKT-TTQH (P3)
18/12/2012</v>
          </cell>
          <cell r="Q25" t="str">
            <v>T8/ 2019</v>
          </cell>
          <cell r="R25" t="str">
            <v>T8/ 2019</v>
          </cell>
          <cell r="S25" t="str">
            <v>T8/ 2019</v>
          </cell>
          <cell r="T25" t="str">
            <v>T12/ 2019</v>
          </cell>
          <cell r="U25" t="str">
            <v>T3/ 2020</v>
          </cell>
          <cell r="V25" t="str">
            <v>T4/ 2020</v>
          </cell>
          <cell r="W25" t="str">
            <v>T6/
2020</v>
          </cell>
          <cell r="X25" t="str">
            <v>T6/
2020</v>
          </cell>
          <cell r="Y25" t="str">
            <v>T6/
2020</v>
          </cell>
          <cell r="Z25">
            <v>651000</v>
          </cell>
          <cell r="AA25">
            <v>94142</v>
          </cell>
          <cell r="AB25" t="str">
            <v>T7/ 2020</v>
          </cell>
          <cell r="AC25" t="str">
            <v>T2/ 2021</v>
          </cell>
          <cell r="AD25" t="str">
            <v>-</v>
          </cell>
          <cell r="AE25" t="str">
            <v>-</v>
          </cell>
          <cell r="AF25" t="str">
            <v>T4/ 2021</v>
          </cell>
          <cell r="AG25" t="str">
            <v>T9/ 2021</v>
          </cell>
          <cell r="AH25" t="str">
            <v>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Đ</v>
          </cell>
          <cell r="AI25" t="str">
            <v>Đã phê duyệt CTĐT, đang tiến hành khảo sát đo đạc hiện trạng. Công ty nông sản giống gia súc không phối hợp trong công tác khảo sát, đã có công văn và phối hợp với UBND xã nhưng không được.</v>
          </cell>
        </row>
        <row r="26">
          <cell r="B26" t="str">
            <v>Giải phóng mặt bằng tạo quỹ đất theo quy hoạch khu đất DH1 xã Dương Hà, huyện Gia Lâm</v>
          </cell>
          <cell r="C26">
            <v>1</v>
          </cell>
          <cell r="D26" t="str">
            <v>Dương Hà</v>
          </cell>
          <cell r="E26">
            <v>128900</v>
          </cell>
          <cell r="F26">
            <v>25780</v>
          </cell>
          <cell r="G26" t="str">
            <v>QHCT</v>
          </cell>
          <cell r="H26" t="str">
            <v>KHT</v>
          </cell>
          <cell r="I26">
            <v>10</v>
          </cell>
          <cell r="J26">
            <v>257800</v>
          </cell>
          <cell r="M26">
            <v>257800</v>
          </cell>
          <cell r="N26" t="str">
            <v>10964
26/12/18</v>
          </cell>
          <cell r="O26">
            <v>174372</v>
          </cell>
          <cell r="P26" t="str">
            <v>5702/QHKT-TTQH(P3)
03/12/2015</v>
          </cell>
          <cell r="Q26" t="str">
            <v>T8/ 2019</v>
          </cell>
          <cell r="R26" t="str">
            <v>T8/ 2019</v>
          </cell>
          <cell r="S26" t="str">
            <v>T8/ 2019</v>
          </cell>
          <cell r="T26" t="str">
            <v>T12/ 2019</v>
          </cell>
          <cell r="U26" t="str">
            <v>T3/ 2020</v>
          </cell>
          <cell r="V26" t="str">
            <v>T4/ 2020</v>
          </cell>
          <cell r="W26" t="str">
            <v>T6/
2020</v>
          </cell>
          <cell r="X26" t="str">
            <v>T6/
2020</v>
          </cell>
          <cell r="Y26" t="str">
            <v>T6/
2020</v>
          </cell>
          <cell r="Z26">
            <v>123885</v>
          </cell>
          <cell r="AA26">
            <v>174372</v>
          </cell>
          <cell r="AB26" t="str">
            <v>T7/ 2020</v>
          </cell>
          <cell r="AC26" t="str">
            <v>T2/ 2021</v>
          </cell>
          <cell r="AD26" t="str">
            <v>-</v>
          </cell>
          <cell r="AE26" t="str">
            <v>-</v>
          </cell>
          <cell r="AF26" t="str">
            <v>T4/ 2021</v>
          </cell>
          <cell r="AG26" t="str">
            <v>T9/ 2021</v>
          </cell>
          <cell r="AH26" t="str">
            <v>Đã phê duyệt Chủ trương đầu tư, đang xác định ranh giới, đã tiến hành đo đạc xong.
Về phương án quy hoạch TMB: Đang phối hợp với tư vấn dự kiến TMB</v>
          </cell>
          <cell r="AI26" t="str">
            <v>Đã phê duyệt Chủ trương đầu tư, đang xác định ranh giới. 
Về phương án quy hoạch TMB: đã có phương án sơ bộ , ban đang làm việc để thống nhất phương án báo cáo UBND huyện trong tháng 5/2019</v>
          </cell>
        </row>
        <row r="27">
          <cell r="B27" t="str">
            <v>Giải phóng mặt bằng tạo quỹ đất theo quy hoạch khu đất DH2 xã Dương Hà, huyện Gia Lâm</v>
          </cell>
          <cell r="C27">
            <v>1</v>
          </cell>
          <cell r="D27" t="str">
            <v>Dương Hà</v>
          </cell>
          <cell r="E27">
            <v>196000</v>
          </cell>
          <cell r="F27">
            <v>39200</v>
          </cell>
          <cell r="G27" t="str">
            <v>QHCT</v>
          </cell>
          <cell r="H27" t="str">
            <v>KHT</v>
          </cell>
          <cell r="I27">
            <v>10</v>
          </cell>
          <cell r="J27">
            <v>392000</v>
          </cell>
          <cell r="M27">
            <v>392000</v>
          </cell>
          <cell r="N27" t="str">
            <v>10965
26/12/18</v>
          </cell>
          <cell r="O27">
            <v>249833</v>
          </cell>
          <cell r="P27" t="str">
            <v>2961/QHKT-P3
18/5/2017</v>
          </cell>
          <cell r="Q27" t="str">
            <v>T8/ 2019</v>
          </cell>
          <cell r="R27" t="str">
            <v>T8/ 2019</v>
          </cell>
          <cell r="S27" t="str">
            <v>T8/ 2019</v>
          </cell>
          <cell r="T27" t="str">
            <v>T12/ 2019</v>
          </cell>
          <cell r="U27" t="str">
            <v>T3/ 2020</v>
          </cell>
          <cell r="V27" t="str">
            <v>T4/ 2020</v>
          </cell>
          <cell r="W27" t="str">
            <v>T6/
2020</v>
          </cell>
          <cell r="X27" t="str">
            <v>T6/
2020</v>
          </cell>
          <cell r="Y27" t="str">
            <v>T6/
2020</v>
          </cell>
          <cell r="Z27">
            <v>239319</v>
          </cell>
          <cell r="AA27">
            <v>249833</v>
          </cell>
          <cell r="AB27" t="str">
            <v>T7/ 2020</v>
          </cell>
          <cell r="AC27" t="str">
            <v>T2/ 2021</v>
          </cell>
          <cell r="AD27" t="str">
            <v>-</v>
          </cell>
          <cell r="AE27" t="str">
            <v>-</v>
          </cell>
          <cell r="AF27" t="str">
            <v>T4/ 2021</v>
          </cell>
          <cell r="AG27" t="str">
            <v>T9/ 2021</v>
          </cell>
          <cell r="AH27" t="str">
            <v>Đã phê duyệt Chủ trương đầu tư, đang xác định ranh giới. 
Về phương án quy hoạch TMB: đã có phương án sơ bộ , ban đang làm việc để thống nhất phương án báo cáo UBND huyện trong tháng 4-5/2019</v>
          </cell>
          <cell r="AI27" t="str">
            <v>Đã phê duyệt Chủ trương đầu tư, đang xác định ranh giới. 
Về phương án quy hoạch TMB: đã có phương án sơ bộ , ban đang làm việc để thống nhất phương án báo cáo UBND huyện trong tháng 5/2019</v>
          </cell>
        </row>
        <row r="28">
          <cell r="B28" t="str">
            <v>Giải phóng mặt bằng tạo quỹ đất theo quy hoạch khu đất DQ1 xã Dương Quang, huyện Gia Lâm</v>
          </cell>
          <cell r="C28">
            <v>1</v>
          </cell>
          <cell r="D28" t="str">
            <v>Dương Quang</v>
          </cell>
          <cell r="E28">
            <v>139000</v>
          </cell>
          <cell r="F28">
            <v>27800</v>
          </cell>
          <cell r="G28" t="str">
            <v>QHCT</v>
          </cell>
          <cell r="H28" t="str">
            <v>KHT</v>
          </cell>
          <cell r="I28">
            <v>8</v>
          </cell>
          <cell r="J28">
            <v>222400</v>
          </cell>
          <cell r="M28">
            <v>222400</v>
          </cell>
          <cell r="N28" t="str">
            <v>10959
26/12/18</v>
          </cell>
          <cell r="O28">
            <v>177045</v>
          </cell>
          <cell r="P28" t="str">
            <v>5612/QHKT-TTQH(P3)
03/11/2015</v>
          </cell>
          <cell r="Q28" t="str">
            <v>T9/ 2019</v>
          </cell>
          <cell r="R28" t="str">
            <v>T9/ 2019</v>
          </cell>
          <cell r="S28" t="str">
            <v>T9/ 2019</v>
          </cell>
          <cell r="T28" t="str">
            <v>T1/ 2020</v>
          </cell>
          <cell r="U28" t="str">
            <v>T4/ 2020</v>
          </cell>
          <cell r="V28" t="str">
            <v>T5/ 2020</v>
          </cell>
          <cell r="W28" t="str">
            <v>T6/
2020</v>
          </cell>
          <cell r="X28" t="str">
            <v>T6/
2020</v>
          </cell>
          <cell r="Y28" t="str">
            <v>T6/
2020</v>
          </cell>
          <cell r="Z28">
            <v>94142</v>
          </cell>
          <cell r="AA28">
            <v>177045</v>
          </cell>
          <cell r="AB28" t="str">
            <v>T7/ 2020</v>
          </cell>
          <cell r="AC28" t="str">
            <v>T2/ 2021</v>
          </cell>
          <cell r="AD28" t="str">
            <v>-</v>
          </cell>
          <cell r="AE28" t="str">
            <v>-</v>
          </cell>
          <cell r="AF28" t="str">
            <v>T4/ 2021</v>
          </cell>
          <cell r="AG28" t="str">
            <v>T9/ 2021</v>
          </cell>
          <cell r="AH28" t="str">
            <v>Đã phê duyệt CTĐT, đang tiến hành khảo sát đo đạc hiện trạng</v>
          </cell>
          <cell r="AI28" t="str">
            <v>Đã phê duyệt Chủ trương đầu tư, đang xác định ranh giới. 
Về phương án quy hoạch TMB: Đang phối hợp với tư vấn dự kiến TMB</v>
          </cell>
        </row>
        <row r="29">
          <cell r="B29" t="str">
            <v>Giải phóng mặt bằng, xây dựng hạ tầng khung theo quy hoạch khu đất LC1 xã Lệ Chi, huyện Gia Lâm</v>
          </cell>
          <cell r="C29">
            <v>1</v>
          </cell>
          <cell r="D29" t="str">
            <v>Lệ Chi</v>
          </cell>
          <cell r="E29">
            <v>75300</v>
          </cell>
          <cell r="F29">
            <v>25725</v>
          </cell>
          <cell r="G29" t="str">
            <v>QHCT</v>
          </cell>
          <cell r="H29" t="str">
            <v>HT</v>
          </cell>
          <cell r="I29">
            <v>8</v>
          </cell>
          <cell r="J29">
            <v>205800</v>
          </cell>
          <cell r="M29">
            <v>205800</v>
          </cell>
          <cell r="N29" t="str">
            <v>13/NQ-HĐND
14/12/18</v>
          </cell>
          <cell r="O29">
            <v>175881</v>
          </cell>
          <cell r="P29" t="str">
            <v>115/QLĐT-QH
30//11/2018</v>
          </cell>
          <cell r="Q29" t="str">
            <v>T9/ 2019</v>
          </cell>
          <cell r="R29" t="str">
            <v>T9/ 2019</v>
          </cell>
          <cell r="S29" t="str">
            <v>T9/ 2019</v>
          </cell>
          <cell r="T29" t="str">
            <v>T1/ 2020</v>
          </cell>
          <cell r="U29" t="str">
            <v>T4/ 2020</v>
          </cell>
          <cell r="V29" t="str">
            <v>T5/ 2020</v>
          </cell>
          <cell r="W29" t="str">
            <v>T9/ 2020</v>
          </cell>
          <cell r="X29" t="str">
            <v>T11/ 2020</v>
          </cell>
          <cell r="Y29" t="str">
            <v>T12/ 2020</v>
          </cell>
          <cell r="Z29" t="str">
            <v>T9/ 2021</v>
          </cell>
          <cell r="AA29">
            <v>175881</v>
          </cell>
          <cell r="AB29" t="str">
            <v>T2/ 2021</v>
          </cell>
          <cell r="AC29" t="str">
            <v>T2/ 2022</v>
          </cell>
          <cell r="AD29" t="str">
            <v>T11/ 2021</v>
          </cell>
          <cell r="AE29" t="str">
            <v>T5/ 2022</v>
          </cell>
          <cell r="AF29" t="str">
            <v>T4/ 2022</v>
          </cell>
          <cell r="AG29" t="str">
            <v>T9/ 2022</v>
          </cell>
          <cell r="AH29" t="str">
            <v>Đã phê duyệt Chủ trương đầu tư, đang xác định ranh giới. 
Về phương án quy hoạch TMB: đã có phương án sơ bộ , ban đang làm việc để thống nhất phương án báo cáo UBND huyện trong tháng 4-5/2019</v>
          </cell>
          <cell r="AI29" t="str">
            <v>Đã phê duyệt Chủ trương đầu tư, đang xác định ranh giới. 
Về phương án quy hoạch TMB: Đã phối hợp với tư vấn dự kiến TMB</v>
          </cell>
        </row>
        <row r="30">
          <cell r="B30" t="str">
            <v>Giải phóng mặt bằng, xây dựng hạ tầng khung theo quy hoạch khu đất LC3 xã Lệ Chi, huyện Gia Lâm</v>
          </cell>
          <cell r="C30">
            <v>1</v>
          </cell>
          <cell r="D30" t="str">
            <v>Lệ Chi</v>
          </cell>
          <cell r="E30">
            <v>74400</v>
          </cell>
          <cell r="F30">
            <v>26040</v>
          </cell>
          <cell r="G30" t="str">
            <v>QHCT</v>
          </cell>
          <cell r="H30" t="str">
            <v>HT</v>
          </cell>
          <cell r="I30">
            <v>8</v>
          </cell>
          <cell r="J30">
            <v>208320</v>
          </cell>
          <cell r="M30">
            <v>208320</v>
          </cell>
          <cell r="N30" t="str">
            <v>13/NQ-HĐND
14/12/18</v>
          </cell>
          <cell r="O30">
            <v>173302</v>
          </cell>
          <cell r="P30" t="str">
            <v>114/QLĐT-QH
30//11/2018</v>
          </cell>
          <cell r="Q30" t="str">
            <v>T9/ 2019</v>
          </cell>
          <cell r="R30" t="str">
            <v>T9/ 2019</v>
          </cell>
          <cell r="S30" t="str">
            <v>T9/ 2019</v>
          </cell>
          <cell r="T30" t="str">
            <v>T1/ 2020</v>
          </cell>
          <cell r="U30" t="str">
            <v>T4/ 2020</v>
          </cell>
          <cell r="V30" t="str">
            <v>T5/ 2020</v>
          </cell>
          <cell r="W30" t="str">
            <v>T9/ 2020</v>
          </cell>
          <cell r="X30" t="str">
            <v>T11/ 2020</v>
          </cell>
          <cell r="Y30" t="str">
            <v>T12/ 2020</v>
          </cell>
          <cell r="Z30" t="str">
            <v>T9/ 2021</v>
          </cell>
          <cell r="AA30">
            <v>173302</v>
          </cell>
          <cell r="AB30" t="str">
            <v>T2/ 2021</v>
          </cell>
          <cell r="AC30" t="str">
            <v>T2/ 2022</v>
          </cell>
          <cell r="AD30" t="str">
            <v>T11/ 2021</v>
          </cell>
          <cell r="AE30" t="str">
            <v>T5/ 2022</v>
          </cell>
          <cell r="AF30" t="str">
            <v>T4/ 2022</v>
          </cell>
          <cell r="AG30" t="str">
            <v>T9/ 2022</v>
          </cell>
          <cell r="AH30" t="str">
            <v>Đã phê duyệt Chủ trương đầu tư, đang xác định ranh giới. 
Về phương án quy hoạch TMB: đã có phương án sơ bộ , ban đang làm việc để thống nhất phương án báo cáo UBND huyện trong tháng 4-5/2019</v>
          </cell>
          <cell r="AI30" t="str">
            <v>Đã phê duyệt Chủ trương đầu tư, đang xác định ranh giới. Có kết quẩ thẩm bản đạc và xin chỉ giới tháng 5.
Về phương án quy hoạch TMB: Đã phối hợp với tư vấn dự kiến TMB</v>
          </cell>
        </row>
        <row r="31">
          <cell r="B31" t="str">
            <v>Đang thẩm định chủ trương đầu tư</v>
          </cell>
          <cell r="C31">
            <v>0</v>
          </cell>
          <cell r="D31" t="str">
            <v>Dương Quang</v>
          </cell>
          <cell r="E31">
            <v>0</v>
          </cell>
          <cell r="F31">
            <v>0</v>
          </cell>
          <cell r="G31" t="str">
            <v>QHCT</v>
          </cell>
          <cell r="H31" t="str">
            <v>KHT</v>
          </cell>
          <cell r="I31">
            <v>8</v>
          </cell>
          <cell r="J31">
            <v>0</v>
          </cell>
          <cell r="K31">
            <v>0</v>
          </cell>
          <cell r="L31">
            <v>0</v>
          </cell>
          <cell r="M31">
            <v>0</v>
          </cell>
          <cell r="N31" t="str">
            <v>10959
26/12/18</v>
          </cell>
          <cell r="O31">
            <v>0</v>
          </cell>
          <cell r="P31" t="str">
            <v>5612/QHKT-TTQH(P3)
03/11/2015</v>
          </cell>
          <cell r="Q31" t="str">
            <v>T9/ 2019</v>
          </cell>
          <cell r="R31" t="str">
            <v>T9/ 2019</v>
          </cell>
          <cell r="S31" t="str">
            <v>T9/ 2019</v>
          </cell>
          <cell r="T31" t="str">
            <v>T1/ 2020</v>
          </cell>
          <cell r="U31" t="str">
            <v>T4/ 2020</v>
          </cell>
          <cell r="V31" t="str">
            <v>T5/ 2020</v>
          </cell>
          <cell r="W31" t="str">
            <v>T7/ 2020</v>
          </cell>
          <cell r="X31" t="str">
            <v>T7/ 2020</v>
          </cell>
          <cell r="Y31" t="str">
            <v>T7/ 2020</v>
          </cell>
          <cell r="Z31">
            <v>177045</v>
          </cell>
          <cell r="AA31">
            <v>0</v>
          </cell>
          <cell r="AB31" t="str">
            <v>T2/ 2022</v>
          </cell>
          <cell r="AC31" t="str">
            <v>-</v>
          </cell>
          <cell r="AD31" t="str">
            <v>-</v>
          </cell>
          <cell r="AE31" t="str">
            <v>T4/ 2022</v>
          </cell>
          <cell r="AF31" t="str">
            <v>T9/ 2022</v>
          </cell>
          <cell r="AH31" t="str">
            <v>Đã phê duyệt Chủ trương đầu tư, đang xác định ranh giới. 
Về phương án quy hoạch TMB: Đang phối hợp với tư vấn dự kiến TMB</v>
          </cell>
        </row>
        <row r="32">
          <cell r="B32" t="str">
            <v>Đang lập CTĐT</v>
          </cell>
          <cell r="C32">
            <v>0</v>
          </cell>
          <cell r="D32" t="str">
            <v>Lệ Chi</v>
          </cell>
          <cell r="E32">
            <v>0</v>
          </cell>
          <cell r="F32">
            <v>0</v>
          </cell>
          <cell r="G32" t="str">
            <v>QHCT</v>
          </cell>
          <cell r="H32" t="str">
            <v>HT</v>
          </cell>
          <cell r="I32">
            <v>8</v>
          </cell>
          <cell r="J32">
            <v>0</v>
          </cell>
          <cell r="K32">
            <v>0</v>
          </cell>
          <cell r="L32">
            <v>0</v>
          </cell>
          <cell r="M32">
            <v>0</v>
          </cell>
          <cell r="N32" t="str">
            <v>13/NQ-HĐND
14/12/18</v>
          </cell>
          <cell r="O32">
            <v>0</v>
          </cell>
          <cell r="P32" t="str">
            <v>115/QLĐT-QH
30//11/2018</v>
          </cell>
          <cell r="Q32" t="str">
            <v>T10/ 2019</v>
          </cell>
          <cell r="R32" t="str">
            <v>T10/ 2019</v>
          </cell>
          <cell r="S32" t="str">
            <v>T10/ 2019</v>
          </cell>
          <cell r="T32" t="str">
            <v>T2/ 2020</v>
          </cell>
          <cell r="U32" t="str">
            <v>T5/ 2020</v>
          </cell>
          <cell r="V32" t="str">
            <v>T6/ 2020</v>
          </cell>
          <cell r="W32" t="str">
            <v>T9/ 2020</v>
          </cell>
          <cell r="X32" t="str">
            <v>T11/ 2020</v>
          </cell>
          <cell r="Y32" t="str">
            <v>T12/ 2020</v>
          </cell>
          <cell r="Z32">
            <v>175881</v>
          </cell>
          <cell r="AA32">
            <v>0</v>
          </cell>
          <cell r="AB32" t="str">
            <v>T8/ 2021</v>
          </cell>
          <cell r="AC32" t="str">
            <v>T5/ 2021</v>
          </cell>
          <cell r="AD32" t="str">
            <v>T11/ 2021</v>
          </cell>
          <cell r="AE32" t="str">
            <v>T9/ 2021</v>
          </cell>
          <cell r="AF32" t="str">
            <v>T12/ 2021</v>
          </cell>
          <cell r="AH32" t="str">
            <v>Đã phê duyệt Chủ trương đầu tư, đang xác định ranh giới. 
Về phương án quy hoạch TMB: Đã phối hợp với tư vấn dự kiến TMB</v>
          </cell>
        </row>
        <row r="33">
          <cell r="B33" t="str">
            <v>NHÓM DỰ ÁN LẬP QH TMB 1/500</v>
          </cell>
          <cell r="C33">
            <v>45</v>
          </cell>
          <cell r="D33" t="str">
            <v>Lệ Chi</v>
          </cell>
          <cell r="E33">
            <v>1192039</v>
          </cell>
          <cell r="F33">
            <v>693078.8</v>
          </cell>
          <cell r="G33" t="str">
            <v>QHCT</v>
          </cell>
          <cell r="H33" t="str">
            <v>HT</v>
          </cell>
          <cell r="I33">
            <v>8</v>
          </cell>
          <cell r="J33">
            <v>4332580.5999999996</v>
          </cell>
          <cell r="K33">
            <v>212343.2</v>
          </cell>
          <cell r="L33">
            <v>2184101.9</v>
          </cell>
          <cell r="M33">
            <v>1936135.5</v>
          </cell>
          <cell r="N33" t="str">
            <v>13/NQ-HĐND
14/12/18</v>
          </cell>
          <cell r="O33">
            <v>1761428.7390000001</v>
          </cell>
          <cell r="P33" t="str">
            <v>114/QLĐT-QH
30//11/2018</v>
          </cell>
          <cell r="Q33" t="str">
            <v>T10/ 2019</v>
          </cell>
          <cell r="R33" t="str">
            <v>T10/ 2019</v>
          </cell>
          <cell r="S33" t="str">
            <v>T10/ 2019</v>
          </cell>
          <cell r="T33" t="str">
            <v>T2/ 2020</v>
          </cell>
          <cell r="U33" t="str">
            <v>T5/ 2020</v>
          </cell>
          <cell r="V33" t="str">
            <v>T6/ 2020</v>
          </cell>
          <cell r="W33" t="str">
            <v>T9/ 2020</v>
          </cell>
          <cell r="X33" t="str">
            <v>T11/ 2020</v>
          </cell>
          <cell r="Y33" t="str">
            <v>T12/ 2020</v>
          </cell>
          <cell r="Z33">
            <v>173302</v>
          </cell>
          <cell r="AA33">
            <v>1761428.7390000001</v>
          </cell>
          <cell r="AB33" t="str">
            <v>T8/ 2021</v>
          </cell>
          <cell r="AC33" t="str">
            <v>T5/ 2021</v>
          </cell>
          <cell r="AD33" t="str">
            <v>T11/ 2021</v>
          </cell>
          <cell r="AE33" t="str">
            <v>T9/ 2021</v>
          </cell>
          <cell r="AF33" t="str">
            <v>T12/ 2021</v>
          </cell>
          <cell r="AH33" t="str">
            <v>Đã phê duyệt Chủ trương đầu tư, đang xác định ranh giới. Có kết quẩ thẩm bản đạc và xin chỉ giới tháng 4.
Về phương án quy hoạch TMB: Đã phối hợp với tư vấn dự kiến TMB</v>
          </cell>
        </row>
        <row r="34">
          <cell r="B34" t="str">
            <v>Đã có QĐ phê duyệt dự án</v>
          </cell>
          <cell r="C34">
            <v>5</v>
          </cell>
          <cell r="E34">
            <v>123346</v>
          </cell>
          <cell r="F34">
            <v>42629</v>
          </cell>
          <cell r="J34">
            <v>455308</v>
          </cell>
          <cell r="K34">
            <v>175076</v>
          </cell>
          <cell r="L34">
            <v>280232</v>
          </cell>
          <cell r="M34">
            <v>0</v>
          </cell>
          <cell r="O34">
            <v>87365</v>
          </cell>
          <cell r="Z34">
            <v>0</v>
          </cell>
          <cell r="AA34">
            <v>61155.499999999993</v>
          </cell>
        </row>
        <row r="35">
          <cell r="B35" t="str">
            <v>GPMB khu đất đấu giá quyền sử dụng đất X3 thôn Trùng Quán, xã Yên Thường, huyện Gia Lâm</v>
          </cell>
          <cell r="C35">
            <v>1</v>
          </cell>
          <cell r="D35" t="str">
            <v>Yên Thường</v>
          </cell>
          <cell r="E35">
            <v>36431</v>
          </cell>
          <cell r="F35">
            <v>9500</v>
          </cell>
          <cell r="G35" t="str">
            <v>TMB</v>
          </cell>
          <cell r="H35" t="str">
            <v>KHT</v>
          </cell>
          <cell r="I35">
            <v>12</v>
          </cell>
          <cell r="J35">
            <v>114000</v>
          </cell>
          <cell r="K35">
            <v>38000</v>
          </cell>
          <cell r="L35">
            <v>76000</v>
          </cell>
          <cell r="M35">
            <v>0</v>
          </cell>
          <cell r="N35" t="str">
            <v xml:space="preserve"> 3637_x000D_
9/5/18</v>
          </cell>
          <cell r="O35">
            <v>27562</v>
          </cell>
          <cell r="P35" t="str">
            <v>x</v>
          </cell>
          <cell r="Q35" t="str">
            <v>Photo</v>
          </cell>
          <cell r="R35" t="str">
            <v>x</v>
          </cell>
          <cell r="U35" t="str">
            <v>x</v>
          </cell>
          <cell r="V35" t="str">
            <v>x</v>
          </cell>
          <cell r="Y35" t="str">
            <v>4492
7/6/18</v>
          </cell>
          <cell r="Z35">
            <v>0</v>
          </cell>
          <cell r="AA35">
            <v>19293.399999999998</v>
          </cell>
          <cell r="AC35" t="str">
            <v>T7/ 2019</v>
          </cell>
          <cell r="AF35" t="str">
            <v>T8/ 2019</v>
          </cell>
          <cell r="AG35" t="str">
            <v>T12/ 2019</v>
          </cell>
          <cell r="AH35" t="str">
            <v>x</v>
          </cell>
          <cell r="AI35" t="str">
            <v>Đang tiến hành GPMB</v>
          </cell>
        </row>
        <row r="36">
          <cell r="B36" t="str">
            <v>GPMB khu đất đấu giá quyền sử dụng đất X4 thôn Trùng Quán, xã Yên Thường, huyện Gia Lâm</v>
          </cell>
          <cell r="C36">
            <v>1</v>
          </cell>
          <cell r="D36" t="str">
            <v>Yên Thường</v>
          </cell>
          <cell r="E36">
            <v>12215</v>
          </cell>
          <cell r="F36">
            <v>7820</v>
          </cell>
          <cell r="G36" t="str">
            <v>TMB</v>
          </cell>
          <cell r="H36" t="str">
            <v>KHT</v>
          </cell>
          <cell r="I36">
            <v>12</v>
          </cell>
          <cell r="J36">
            <v>93840</v>
          </cell>
          <cell r="K36">
            <v>31280</v>
          </cell>
          <cell r="L36">
            <v>62560</v>
          </cell>
          <cell r="M36">
            <v>1968895.5</v>
          </cell>
          <cell r="N36" t="str">
            <v xml:space="preserve"> 3636
_x000D_9/5/18</v>
          </cell>
          <cell r="O36">
            <v>12418</v>
          </cell>
          <cell r="P36" t="str">
            <v>x</v>
          </cell>
          <cell r="Q36" t="str">
            <v>Photo</v>
          </cell>
          <cell r="R36" t="str">
            <v>x</v>
          </cell>
          <cell r="U36" t="str">
            <v>x</v>
          </cell>
          <cell r="V36" t="str">
            <v>x</v>
          </cell>
          <cell r="Y36" t="str">
            <v>4493
7/6/18</v>
          </cell>
          <cell r="Z36">
            <v>1817351.7390000001</v>
          </cell>
          <cell r="AA36">
            <v>8692.5999999999985</v>
          </cell>
          <cell r="AC36" t="str">
            <v>T7/ 2019</v>
          </cell>
          <cell r="AF36" t="str">
            <v>T8/ 2019</v>
          </cell>
          <cell r="AG36" t="str">
            <v>T12/ 2019</v>
          </cell>
          <cell r="AH36" t="str">
            <v>x</v>
          </cell>
          <cell r="AI36" t="str">
            <v>Đang tiến hành GPMB</v>
          </cell>
        </row>
        <row r="37">
          <cell r="B37" t="str">
            <v>GPMB khu đất đấu giá quyền sử dụng đất X5 thôn Quy Mông, xã Yên Thường, huyện Gia Lâm</v>
          </cell>
          <cell r="C37">
            <v>1</v>
          </cell>
          <cell r="D37" t="str">
            <v>Yên Thường</v>
          </cell>
          <cell r="E37">
            <v>37900</v>
          </cell>
          <cell r="F37">
            <v>12009</v>
          </cell>
          <cell r="G37" t="str">
            <v>TMB</v>
          </cell>
          <cell r="H37" t="str">
            <v>KHT</v>
          </cell>
          <cell r="I37">
            <v>12</v>
          </cell>
          <cell r="J37">
            <v>144108</v>
          </cell>
          <cell r="K37">
            <v>48036</v>
          </cell>
          <cell r="L37">
            <v>96072</v>
          </cell>
          <cell r="M37">
            <v>0</v>
          </cell>
          <cell r="N37" t="str">
            <v xml:space="preserve"> 3635
9/5/18</v>
          </cell>
          <cell r="O37">
            <v>23392</v>
          </cell>
          <cell r="P37" t="str">
            <v>x</v>
          </cell>
          <cell r="Q37" t="str">
            <v>Photo</v>
          </cell>
          <cell r="R37" t="str">
            <v>x</v>
          </cell>
          <cell r="U37" t="str">
            <v>x</v>
          </cell>
          <cell r="V37" t="str">
            <v>x</v>
          </cell>
          <cell r="Y37" t="str">
            <v>4494
7/6/18</v>
          </cell>
          <cell r="Z37">
            <v>61155.499999999993</v>
          </cell>
          <cell r="AA37">
            <v>16374.4</v>
          </cell>
          <cell r="AC37" t="str">
            <v>T7/ 2019</v>
          </cell>
          <cell r="AF37" t="str">
            <v>T8/ 2019</v>
          </cell>
          <cell r="AG37" t="str">
            <v>T12/ 2019</v>
          </cell>
          <cell r="AH37" t="str">
            <v>x</v>
          </cell>
          <cell r="AI37" t="str">
            <v>Đang tiến hành GPMB</v>
          </cell>
        </row>
        <row r="38">
          <cell r="B38" t="str">
            <v>GPMB khu đấu giá quyền sử dụng đất X2 xã Đình Xuyên - Yên Thường, huyện Gia Lâm</v>
          </cell>
          <cell r="C38">
            <v>1</v>
          </cell>
          <cell r="D38" t="str">
            <v>Đình Xuyên
Yên Thường</v>
          </cell>
          <cell r="E38">
            <v>29200</v>
          </cell>
          <cell r="F38">
            <v>5700</v>
          </cell>
          <cell r="G38" t="str">
            <v>TMB</v>
          </cell>
          <cell r="H38" t="str">
            <v>KHT</v>
          </cell>
          <cell r="I38">
            <v>12</v>
          </cell>
          <cell r="J38">
            <v>68400</v>
          </cell>
          <cell r="K38">
            <v>22800</v>
          </cell>
          <cell r="L38">
            <v>45600</v>
          </cell>
          <cell r="N38" t="str">
            <v>3638
9/5/18</v>
          </cell>
          <cell r="O38">
            <v>23993</v>
          </cell>
          <cell r="P38" t="str">
            <v>x</v>
          </cell>
          <cell r="Q38" t="str">
            <v>Photo</v>
          </cell>
          <cell r="R38" t="str">
            <v>x</v>
          </cell>
          <cell r="U38" t="str">
            <v>x</v>
          </cell>
          <cell r="V38" t="str">
            <v>x</v>
          </cell>
          <cell r="Y38" t="str">
            <v>4491
7/6/18
1949
7/3/19</v>
          </cell>
          <cell r="Z38">
            <v>19293.399999999998</v>
          </cell>
          <cell r="AA38">
            <v>16795.099999999999</v>
          </cell>
          <cell r="AB38" t="str">
            <v>T7/ 2019</v>
          </cell>
          <cell r="AC38" t="str">
            <v>T7/ 2019</v>
          </cell>
          <cell r="AE38" t="str">
            <v>T8/ 2019</v>
          </cell>
          <cell r="AF38" t="str">
            <v>T8/ 2019</v>
          </cell>
          <cell r="AG38" t="str">
            <v>T12/ 2019</v>
          </cell>
          <cell r="AH38" t="str">
            <v>Đang tiến hành GPMB</v>
          </cell>
          <cell r="AI38" t="str">
            <v>Đang xin chỉ lệnh căm mốc, đạc cắm mốc GPMB</v>
          </cell>
        </row>
        <row r="39">
          <cell r="B39" t="str">
            <v>Cụm công nghiệp làng nghề xã Kiêu Kỵ, huyện Gia Lâm</v>
          </cell>
          <cell r="C39">
            <v>1</v>
          </cell>
          <cell r="D39" t="str">
            <v>xã Kiêu Kỵ</v>
          </cell>
          <cell r="E39">
            <v>7600</v>
          </cell>
          <cell r="F39">
            <v>7600</v>
          </cell>
          <cell r="G39" t="str">
            <v>TMB</v>
          </cell>
          <cell r="H39" t="str">
            <v>KHT</v>
          </cell>
          <cell r="I39">
            <v>4.5999999999999996</v>
          </cell>
          <cell r="J39">
            <v>34960</v>
          </cell>
          <cell r="K39">
            <v>34960</v>
          </cell>
          <cell r="L39">
            <v>62560</v>
          </cell>
          <cell r="N39" t="str">
            <v xml:space="preserve"> 3636
_x000D_9/5/18</v>
          </cell>
          <cell r="O39">
            <v>12418</v>
          </cell>
          <cell r="P39" t="str">
            <v>x</v>
          </cell>
          <cell r="Q39" t="str">
            <v>Photo</v>
          </cell>
          <cell r="R39" t="str">
            <v>x</v>
          </cell>
          <cell r="U39" t="str">
            <v>x</v>
          </cell>
          <cell r="V39" t="str">
            <v>x</v>
          </cell>
          <cell r="Y39" t="str">
            <v>4493
7/6/18</v>
          </cell>
          <cell r="Z39">
            <v>8692.5999999999985</v>
          </cell>
          <cell r="AB39" t="str">
            <v>T7/ 2019</v>
          </cell>
          <cell r="AE39" t="str">
            <v>T8/ 2019</v>
          </cell>
          <cell r="AF39" t="str">
            <v>T12/ 2019</v>
          </cell>
          <cell r="AG39">
            <v>2019</v>
          </cell>
          <cell r="AH39" t="str">
            <v>Đang tiến hành GPMB</v>
          </cell>
        </row>
        <row r="40">
          <cell r="B40" t="str">
            <v>Đang lập, trình thẩm định dự án đầu tư</v>
          </cell>
          <cell r="C40">
            <v>0</v>
          </cell>
          <cell r="D40" t="str">
            <v>Yên Thường</v>
          </cell>
          <cell r="E40">
            <v>0</v>
          </cell>
          <cell r="F40">
            <v>0</v>
          </cell>
          <cell r="G40" t="str">
            <v>TMB</v>
          </cell>
          <cell r="H40" t="str">
            <v>KHT</v>
          </cell>
          <cell r="I40">
            <v>12</v>
          </cell>
          <cell r="J40">
            <v>0</v>
          </cell>
          <cell r="K40">
            <v>0</v>
          </cell>
          <cell r="L40">
            <v>0</v>
          </cell>
          <cell r="M40">
            <v>0</v>
          </cell>
          <cell r="N40" t="str">
            <v xml:space="preserve"> 3635
9/5/18</v>
          </cell>
          <cell r="O40">
            <v>0</v>
          </cell>
          <cell r="P40" t="str">
            <v>x</v>
          </cell>
          <cell r="Q40" t="str">
            <v>Photo</v>
          </cell>
          <cell r="R40" t="str">
            <v>x</v>
          </cell>
          <cell r="U40" t="str">
            <v>x</v>
          </cell>
          <cell r="V40" t="str">
            <v>x</v>
          </cell>
          <cell r="Y40" t="str">
            <v>4494
7/6/18</v>
          </cell>
          <cell r="Z40">
            <v>16374.4</v>
          </cell>
          <cell r="AA40">
            <v>0</v>
          </cell>
          <cell r="AB40" t="str">
            <v>T7/ 2019</v>
          </cell>
          <cell r="AE40" t="str">
            <v>T8/ 2019</v>
          </cell>
          <cell r="AF40" t="str">
            <v>T12/ 2019</v>
          </cell>
          <cell r="AG40" t="str">
            <v>x</v>
          </cell>
          <cell r="AH40" t="str">
            <v>Đang tiến hành GPMB</v>
          </cell>
        </row>
        <row r="41">
          <cell r="B41" t="str">
            <v>Đang lập, trình thẩm định quy hoạch TMB</v>
          </cell>
          <cell r="C41">
            <v>1</v>
          </cell>
          <cell r="D41" t="str">
            <v>Đình Xuyên
Yên Thường</v>
          </cell>
          <cell r="E41">
            <v>15528</v>
          </cell>
          <cell r="F41">
            <v>9316.7999999999993</v>
          </cell>
          <cell r="G41" t="str">
            <v>TMB</v>
          </cell>
          <cell r="H41" t="str">
            <v>KHT</v>
          </cell>
          <cell r="I41">
            <v>12</v>
          </cell>
          <cell r="J41">
            <v>111801.59999999999</v>
          </cell>
          <cell r="K41">
            <v>37267.199999999997</v>
          </cell>
          <cell r="L41">
            <v>74534.399999999994</v>
          </cell>
          <cell r="M41">
            <v>0</v>
          </cell>
          <cell r="N41" t="str">
            <v>3638
9/5/18</v>
          </cell>
          <cell r="O41">
            <v>17200</v>
          </cell>
          <cell r="P41" t="str">
            <v>x</v>
          </cell>
          <cell r="Q41" t="str">
            <v>Photo</v>
          </cell>
          <cell r="R41" t="str">
            <v>x</v>
          </cell>
          <cell r="U41" t="str">
            <v>x</v>
          </cell>
          <cell r="V41" t="str">
            <v>x</v>
          </cell>
          <cell r="Y41" t="str">
            <v>4491
7/6/18
1949
7/3/19</v>
          </cell>
          <cell r="Z41">
            <v>16795.099999999999</v>
          </cell>
          <cell r="AA41">
            <v>16795.099999999999</v>
          </cell>
          <cell r="AB41" t="str">
            <v>T7/ 2019</v>
          </cell>
          <cell r="AE41" t="str">
            <v>T8/ 2019</v>
          </cell>
          <cell r="AF41" t="str">
            <v>T12/ 2019</v>
          </cell>
          <cell r="AH41" t="str">
            <v>Đang xin chỉ lệnh căm mốc, đạc cắm mốc GPMB</v>
          </cell>
        </row>
        <row r="42">
          <cell r="B42" t="str">
            <v xml:space="preserve">Giải phóng mặt bằng, tạo quỹ đất sạch phục vụ đấu giá quyền sử dụng đất các ô đất trục đường 179, xã Kiêu Kỵ, huyện Gia Lâm </v>
          </cell>
          <cell r="C42">
            <v>1</v>
          </cell>
          <cell r="D42" t="str">
            <v>Kiêu Kỵ</v>
          </cell>
          <cell r="E42">
            <v>15528</v>
          </cell>
          <cell r="F42">
            <v>9316.7999999999993</v>
          </cell>
          <cell r="G42" t="str">
            <v>TMB</v>
          </cell>
          <cell r="H42" t="str">
            <v>KHT</v>
          </cell>
          <cell r="I42">
            <v>12</v>
          </cell>
          <cell r="J42">
            <v>111801.59999999999</v>
          </cell>
          <cell r="K42">
            <v>37267.199999999997</v>
          </cell>
          <cell r="L42">
            <v>74534.399999999994</v>
          </cell>
          <cell r="M42">
            <v>0</v>
          </cell>
          <cell r="N42" t="str">
            <v xml:space="preserve">2150
8/2/18
</v>
          </cell>
          <cell r="O42">
            <v>17200</v>
          </cell>
          <cell r="P42" t="str">
            <v>x</v>
          </cell>
          <cell r="Q42" t="str">
            <v>x</v>
          </cell>
          <cell r="R42" t="str">
            <v>x</v>
          </cell>
          <cell r="T42" t="str">
            <v>T2/ 2019</v>
          </cell>
          <cell r="U42" t="str">
            <v>T3/ 2019</v>
          </cell>
          <cell r="V42" t="str">
            <v>T4/ 2019</v>
          </cell>
          <cell r="W42" t="str">
            <v>x</v>
          </cell>
          <cell r="X42" t="str">
            <v>x</v>
          </cell>
          <cell r="Y42" t="str">
            <v>T10/
2018</v>
          </cell>
          <cell r="Z42">
            <v>0</v>
          </cell>
          <cell r="AA42">
            <v>16795.099999999999</v>
          </cell>
          <cell r="AB42" t="str">
            <v>T5/ 2019</v>
          </cell>
          <cell r="AC42" t="str">
            <v>T8/ 2019</v>
          </cell>
          <cell r="AF42" t="str">
            <v>T9/ 2019</v>
          </cell>
          <cell r="AG42" t="str">
            <v>T12/ 2019</v>
          </cell>
          <cell r="AH42" t="str">
            <v>x</v>
          </cell>
          <cell r="AI42"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row>
        <row r="43">
          <cell r="B43" t="str">
            <v>Có QĐ PD CTĐT và TTQH; đang xin  chỉ giới đường đỏ và xác định ranh giới</v>
          </cell>
          <cell r="C43">
            <v>34</v>
          </cell>
          <cell r="E43">
            <v>892436</v>
          </cell>
          <cell r="F43">
            <v>480404</v>
          </cell>
          <cell r="J43">
            <v>3203184</v>
          </cell>
          <cell r="K43">
            <v>0</v>
          </cell>
          <cell r="L43">
            <v>1601592</v>
          </cell>
          <cell r="M43">
            <v>1601592</v>
          </cell>
          <cell r="O43">
            <v>1452057.7390000001</v>
          </cell>
          <cell r="Z43">
            <v>16795.099999999999</v>
          </cell>
          <cell r="AA43">
            <v>1452057.7390000001</v>
          </cell>
        </row>
        <row r="44">
          <cell r="B44" t="str">
            <v>Giải phóng mặt bằng tạo quỹ đất theo quy hoạch khu đất DX1, DX2, DX3 xã Đặng Xá, huyện Gia Lâm</v>
          </cell>
          <cell r="C44">
            <v>1</v>
          </cell>
          <cell r="D44" t="str">
            <v>Đặng Xá</v>
          </cell>
          <cell r="E44">
            <v>45500</v>
          </cell>
          <cell r="F44">
            <v>22750</v>
          </cell>
          <cell r="G44" t="str">
            <v>TMB</v>
          </cell>
          <cell r="H44" t="str">
            <v>KHT</v>
          </cell>
          <cell r="I44">
            <v>6</v>
          </cell>
          <cell r="J44">
            <v>136500</v>
          </cell>
          <cell r="K44">
            <v>37267.199999999997</v>
          </cell>
          <cell r="L44">
            <v>68250</v>
          </cell>
          <cell r="M44">
            <v>68250</v>
          </cell>
          <cell r="N44" t="str">
            <v>10967
26/12/18</v>
          </cell>
          <cell r="O44">
            <v>57659</v>
          </cell>
          <cell r="P44" t="str">
            <v>109/QLĐT-QH
30//11/2018</v>
          </cell>
          <cell r="Q44" t="str">
            <v>T4/ 2019</v>
          </cell>
          <cell r="R44" t="str">
            <v>T4/ 2019</v>
          </cell>
          <cell r="T44" t="str">
            <v>T5/ 2019</v>
          </cell>
          <cell r="U44" t="str">
            <v>T7/ 2019</v>
          </cell>
          <cell r="V44" t="str">
            <v>T8/ 2019</v>
          </cell>
          <cell r="W44" t="str">
            <v>T9/ 2019</v>
          </cell>
          <cell r="X44" t="str">
            <v>T9/ 2019</v>
          </cell>
          <cell r="Y44" t="str">
            <v>T10/ 2019</v>
          </cell>
          <cell r="Z44">
            <v>16795.099999999999</v>
          </cell>
          <cell r="AA44">
            <v>57659</v>
          </cell>
          <cell r="AB44" t="str">
            <v>T12/ 2019</v>
          </cell>
          <cell r="AC44" t="str">
            <v>T6/ 2020</v>
          </cell>
          <cell r="AE44" t="str">
            <v>T9/ 2019</v>
          </cell>
          <cell r="AF44" t="str">
            <v>T7/ 2020</v>
          </cell>
          <cell r="AG44" t="str">
            <v>T11/ 2020</v>
          </cell>
          <cell r="AH44" t="str">
            <v>1. TMB: Đã hoàn thiện 04/5 ô đất theo ý kiến phòng QLĐT, nộp lại QLĐT lần 2 ngày 18/03/2019, đang phois hợp với phòng QLĐT chỉnh sửa hoàn thiện hồ sơ để phê duyệt. Về 01 ô vướng mắc: Đã làm việc với sở QHKT về phương án và giải pháp cơ bản thống nhất theo</v>
          </cell>
          <cell r="AI44" t="str">
            <v>Đã phê duyệt Chủ trương đầu tư, đang xác định ranh giới. Có kết quẩ thẩm bản đạc và xin chỉ giới tháng 4.
Về phương án quy hoạch TMB: Đã phối hợp với tư vấn dự kiến TMB</v>
          </cell>
        </row>
        <row r="45">
          <cell r="B45" t="str">
            <v>Giải phóng mặt bằng tạo quỹ đất theo quy hoạch khu đất DX4, DX5 xã Đặng Xá, huyện Gia Lâm</v>
          </cell>
          <cell r="C45">
            <v>1</v>
          </cell>
          <cell r="D45" t="str">
            <v>Đặng Xá</v>
          </cell>
          <cell r="E45">
            <v>34400</v>
          </cell>
          <cell r="F45">
            <v>17200</v>
          </cell>
          <cell r="G45" t="str">
            <v>TMB</v>
          </cell>
          <cell r="H45" t="str">
            <v>KHT</v>
          </cell>
          <cell r="I45">
            <v>6</v>
          </cell>
          <cell r="J45">
            <v>103200</v>
          </cell>
          <cell r="K45">
            <v>0</v>
          </cell>
          <cell r="L45">
            <v>51600</v>
          </cell>
          <cell r="M45">
            <v>51600</v>
          </cell>
          <cell r="N45" t="str">
            <v>10966
26/12/18</v>
          </cell>
          <cell r="O45">
            <v>43680</v>
          </cell>
          <cell r="P45" t="str">
            <v>105/QLĐT-QH
30//11/2018</v>
          </cell>
          <cell r="Q45" t="str">
            <v>T4/ 2019</v>
          </cell>
          <cell r="R45" t="str">
            <v>T4/ 2019</v>
          </cell>
          <cell r="T45" t="str">
            <v>T5/ 2019</v>
          </cell>
          <cell r="U45" t="str">
            <v>T7/ 2019</v>
          </cell>
          <cell r="V45" t="str">
            <v>T8/ 2019</v>
          </cell>
          <cell r="W45" t="str">
            <v>T9/ 2019</v>
          </cell>
          <cell r="X45" t="str">
            <v>T9/ 2019</v>
          </cell>
          <cell r="Y45" t="str">
            <v>T10/ 2019</v>
          </cell>
          <cell r="Z45">
            <v>1507980.7390000001</v>
          </cell>
          <cell r="AA45">
            <v>43680</v>
          </cell>
          <cell r="AB45" t="str">
            <v>T12/ 2019</v>
          </cell>
          <cell r="AC45" t="str">
            <v>T6/ 2020</v>
          </cell>
          <cell r="AF45" t="str">
            <v>T7/ 2020</v>
          </cell>
          <cell r="AG45" t="str">
            <v>T11/ 2020</v>
          </cell>
          <cell r="AI45" t="str">
            <v>Đã phê duyệt Chủ trương đầu tư, đang xác định ranh giới. Có kết quẩ thẩm bản đạc và xin chỉ giới tháng 4.
Về phương án quy hoạch TMB: Đã phối hợp với tư vấn dự kiến TMB</v>
          </cell>
        </row>
        <row r="46">
          <cell r="B46" t="str">
            <v>Giải phóng mặt bằng tạo quỹ đất theo quy hoạch khu đất PD1, PD2, PD3 xã Phù Đổng, huyện Gia Lâm</v>
          </cell>
          <cell r="C46">
            <v>1</v>
          </cell>
          <cell r="D46" t="str">
            <v>Phù Đổng</v>
          </cell>
          <cell r="E46">
            <v>25400</v>
          </cell>
          <cell r="F46">
            <v>23550</v>
          </cell>
          <cell r="G46" t="str">
            <v>TMB</v>
          </cell>
          <cell r="H46" t="str">
            <v>KHT</v>
          </cell>
          <cell r="I46">
            <v>8</v>
          </cell>
          <cell r="J46">
            <v>188400</v>
          </cell>
          <cell r="L46">
            <v>94200</v>
          </cell>
          <cell r="M46">
            <v>94200</v>
          </cell>
          <cell r="N46" t="str">
            <v>10384
11/12/18</v>
          </cell>
          <cell r="O46">
            <v>32682</v>
          </cell>
          <cell r="P46" t="str">
            <v>124/QLĐT-QH
7/2/2018</v>
          </cell>
          <cell r="Q46" t="str">
            <v>T4/ 2019</v>
          </cell>
          <cell r="R46" t="str">
            <v>T4/ 2019</v>
          </cell>
          <cell r="T46" t="str">
            <v>T5/ 2019</v>
          </cell>
          <cell r="U46" t="str">
            <v>T7/ 2019</v>
          </cell>
          <cell r="V46" t="str">
            <v>T8/ 2019</v>
          </cell>
          <cell r="W46" t="str">
            <v>T9/ 2019</v>
          </cell>
          <cell r="X46" t="str">
            <v>T9/ 2019</v>
          </cell>
          <cell r="Y46" t="str">
            <v>T10/ 2019</v>
          </cell>
          <cell r="Z46">
            <v>57659</v>
          </cell>
          <cell r="AA46">
            <v>32682</v>
          </cell>
          <cell r="AB46" t="str">
            <v>T12/ 2019</v>
          </cell>
          <cell r="AC46" t="str">
            <v>T6/ 2020</v>
          </cell>
          <cell r="AE46" t="str">
            <v>T7/ 2020</v>
          </cell>
          <cell r="AF46" t="str">
            <v>T7/ 2020</v>
          </cell>
          <cell r="AG46" t="str">
            <v>T11/ 2020</v>
          </cell>
          <cell r="AH46" t="str">
            <v>Đã phê duyệt Chủ trương đầu tư, đang xác định ranh giới. Có kết quẩ thẩm bản đạc và xin chỉ giới tháng 4.
Về phương án quy hoạch TMB: Đã phối hợp với tư vấn dự kiến TMB</v>
          </cell>
          <cell r="AI46" t="str">
            <v>Đã phê duyệt Chủ trương đầu tư, đang xác định ranh giới. Có kết quẩ thẩm bản đạc và xin chỉ giới tháng 4.
Về phương án quy hoạch TMB: Đã phối hợp với tư vấn dự kiến TMB</v>
          </cell>
        </row>
        <row r="47">
          <cell r="B47" t="str">
            <v>Giải phóng mặt bằng tạo quỹ đất theo quy hoạch khu đất PD4 xã Phù Đổng, huyện Gia Lâm</v>
          </cell>
          <cell r="C47">
            <v>1</v>
          </cell>
          <cell r="D47" t="str">
            <v>Phù Đổng</v>
          </cell>
          <cell r="E47">
            <v>34800</v>
          </cell>
          <cell r="F47">
            <v>24360</v>
          </cell>
          <cell r="G47" t="str">
            <v>TMB</v>
          </cell>
          <cell r="H47" t="str">
            <v>KHT</v>
          </cell>
          <cell r="I47">
            <v>8</v>
          </cell>
          <cell r="J47">
            <v>194880</v>
          </cell>
          <cell r="L47">
            <v>97440</v>
          </cell>
          <cell r="M47">
            <v>97440</v>
          </cell>
          <cell r="N47" t="str">
            <v>10957
26/12/18</v>
          </cell>
          <cell r="O47">
            <v>44297</v>
          </cell>
          <cell r="P47" t="str">
            <v>124/QLĐT-QH
7/2/2018</v>
          </cell>
          <cell r="Q47" t="str">
            <v>T4/ 2019</v>
          </cell>
          <cell r="R47" t="str">
            <v>T4/ 2019</v>
          </cell>
          <cell r="T47" t="str">
            <v>T5/ 2019</v>
          </cell>
          <cell r="U47" t="str">
            <v>T7/ 2019</v>
          </cell>
          <cell r="V47" t="str">
            <v>T8/ 2019</v>
          </cell>
          <cell r="W47" t="str">
            <v>T9/ 2019</v>
          </cell>
          <cell r="X47" t="str">
            <v>T9/ 2019</v>
          </cell>
          <cell r="Y47" t="str">
            <v>T10/ 2019</v>
          </cell>
          <cell r="Z47">
            <v>43680</v>
          </cell>
          <cell r="AA47">
            <v>44297</v>
          </cell>
          <cell r="AB47" t="str">
            <v>T12/ 2019</v>
          </cell>
          <cell r="AC47" t="str">
            <v>T6/ 2020</v>
          </cell>
          <cell r="AE47" t="str">
            <v>T7/ 2020</v>
          </cell>
          <cell r="AF47" t="str">
            <v>T7/ 2020</v>
          </cell>
          <cell r="AG47" t="str">
            <v>T11/ 2020</v>
          </cell>
          <cell r="AH47" t="str">
            <v>Đã phê duyệt Chủ trương đầu tư, đang xác định ranh giới. Có kết quẩ thẩm bản đạc và xin chỉ giới tháng 4.
Về phương án quy hoạch TMB: Đã phối hợp với tư vấn dự kiến TMB</v>
          </cell>
          <cell r="AI47" t="str">
            <v>Đã phê duyệt Chủ trương đầu tư, đang xác định ranh giới. Có kết quẩ thẩm bản đạc và xin chỉ giới tháng 4.
Về phương án quy hoạch TMB: Đã phối hợp với tư vấn dự kiến TMB</v>
          </cell>
        </row>
        <row r="48">
          <cell r="B48" t="str">
            <v>Giải phóng mặt bằng tạo quỹ đất theo quy hoạch khu đất PD5 xã Phù Đổng, huyện Gia Lâm</v>
          </cell>
          <cell r="C48">
            <v>1</v>
          </cell>
          <cell r="D48" t="str">
            <v>Phù Đổng</v>
          </cell>
          <cell r="E48">
            <v>37700</v>
          </cell>
          <cell r="F48">
            <v>14400</v>
          </cell>
          <cell r="G48" t="str">
            <v>TMB</v>
          </cell>
          <cell r="H48" t="str">
            <v>KHT</v>
          </cell>
          <cell r="I48">
            <v>8</v>
          </cell>
          <cell r="J48">
            <v>115200</v>
          </cell>
          <cell r="L48">
            <v>57600</v>
          </cell>
          <cell r="M48">
            <v>57600</v>
          </cell>
          <cell r="N48" t="str">
            <v>10958
26/12/18</v>
          </cell>
          <cell r="O48">
            <v>47715</v>
          </cell>
          <cell r="P48" t="str">
            <v>124/QLĐT-QH
7/2/2018</v>
          </cell>
          <cell r="Q48" t="str">
            <v>T4/ 2019</v>
          </cell>
          <cell r="R48" t="str">
            <v>T4/ 2019</v>
          </cell>
          <cell r="T48" t="str">
            <v>T5/ 2019</v>
          </cell>
          <cell r="U48" t="str">
            <v>T7/ 2019</v>
          </cell>
          <cell r="V48" t="str">
            <v>T8/ 2019</v>
          </cell>
          <cell r="W48" t="str">
            <v>T9/ 2019</v>
          </cell>
          <cell r="X48" t="str">
            <v>T9/ 2019</v>
          </cell>
          <cell r="Y48" t="str">
            <v>T10/ 2019</v>
          </cell>
          <cell r="Z48">
            <v>32682</v>
          </cell>
          <cell r="AA48">
            <v>47715</v>
          </cell>
          <cell r="AB48" t="str">
            <v>T12/ 2019</v>
          </cell>
          <cell r="AC48" t="str">
            <v>T6/ 2020</v>
          </cell>
          <cell r="AE48" t="str">
            <v>T7/ 2020</v>
          </cell>
          <cell r="AF48" t="str">
            <v>T7/ 2020</v>
          </cell>
          <cell r="AG48" t="str">
            <v>T11/ 2020</v>
          </cell>
          <cell r="AH48" t="str">
            <v>Đã phê duyệt Chủ trương đầu tư, đang xác định ranh giới. Có kết quẩ thẩm bản đạc và xin chỉ giới tháng 4.
Về phương án quy hoạch TMB: Đã phối hợp với tư vấn dự kiến TMB</v>
          </cell>
          <cell r="AI48" t="str">
            <v>Đã phê duyệt Chủ trương đầu tư, đang xác định ranh giới. Có kết quẩ thẩm bản đạc và xin chỉ giới tháng 4.
Về phương án quy hoạch TMB: Đã phối hợp với tư vấn dự kiến TMB</v>
          </cell>
        </row>
        <row r="49">
          <cell r="B49" t="str">
            <v>Giải phóng mặt bằng, xây dựng hạ tầng khung theo quy hoạch khu đất DT1 xã Đa Tốn, huyện Gia Lâm</v>
          </cell>
          <cell r="C49">
            <v>1</v>
          </cell>
          <cell r="D49" t="str">
            <v>Đa Tốn</v>
          </cell>
          <cell r="E49">
            <v>19400</v>
          </cell>
          <cell r="F49">
            <v>9700</v>
          </cell>
          <cell r="G49" t="str">
            <v>TMB</v>
          </cell>
          <cell r="H49" t="str">
            <v>HT</v>
          </cell>
          <cell r="I49">
            <v>10</v>
          </cell>
          <cell r="J49">
            <v>97000</v>
          </cell>
          <cell r="L49">
            <v>48500</v>
          </cell>
          <cell r="M49">
            <v>48500</v>
          </cell>
          <cell r="N49" t="str">
            <v>13/NQ-HĐND
14/12/18</v>
          </cell>
          <cell r="O49">
            <v>43576</v>
          </cell>
          <cell r="P49" t="str">
            <v>97/QLĐT-QH
23//11/2018</v>
          </cell>
          <cell r="Q49" t="str">
            <v>T4/ 2019</v>
          </cell>
          <cell r="R49" t="str">
            <v>T4/ 2019</v>
          </cell>
          <cell r="T49" t="str">
            <v>T5/ 2019</v>
          </cell>
          <cell r="U49" t="str">
            <v>T7/ 2019</v>
          </cell>
          <cell r="V49" t="str">
            <v>T8/ 2019</v>
          </cell>
          <cell r="W49" t="str">
            <v>T9/ 2019</v>
          </cell>
          <cell r="X49" t="str">
            <v>T9/ 2019</v>
          </cell>
          <cell r="Y49" t="str">
            <v>T10/ 2019</v>
          </cell>
          <cell r="Z49">
            <v>44297</v>
          </cell>
          <cell r="AA49">
            <v>43576</v>
          </cell>
          <cell r="AB49" t="str">
            <v>T12/ 2019</v>
          </cell>
          <cell r="AC49" t="str">
            <v>T5/ 2020</v>
          </cell>
          <cell r="AD49" t="str">
            <v>T5/ 2020</v>
          </cell>
          <cell r="AE49" t="str">
            <v>T9/ 2020</v>
          </cell>
          <cell r="AF49" t="str">
            <v>T7/ 2020</v>
          </cell>
          <cell r="AG49" t="str">
            <v>T11/ 2020</v>
          </cell>
          <cell r="AH49" t="str">
            <v>Đã phê duyệt Chủ trương đầu tư, đang xác định ranh giới. Có kết quẩ thẩm bản đạc và xin chỉ giới tháng 4.
Về phương án quy hoạch TMB: Đã phối hợp với tư vấn dự kiến TMB</v>
          </cell>
          <cell r="AI49" t="str">
            <v>Đã phê duyệt Chủ trương đầu tư, đang xác định ranh giới. Có kết quẩ thẩm bản đạc và xin chỉ giới tháng 4.
Về phương án quy hoạch TMB: Đã phối hợp với tư vấn dự kiến TMB</v>
          </cell>
        </row>
        <row r="50">
          <cell r="B50" t="str">
            <v>Giải phóng mặt bằng, xây dựng hạ tầng khung theo quy hoạch khu đất DT2 xã Đa Tốn, huyện Gia Lâm</v>
          </cell>
          <cell r="C50">
            <v>1</v>
          </cell>
          <cell r="D50" t="str">
            <v>Đa Tốn</v>
          </cell>
          <cell r="E50">
            <v>33500</v>
          </cell>
          <cell r="F50">
            <v>16750</v>
          </cell>
          <cell r="G50" t="str">
            <v>TMB</v>
          </cell>
          <cell r="H50" t="str">
            <v>HT</v>
          </cell>
          <cell r="I50">
            <v>10</v>
          </cell>
          <cell r="J50">
            <v>167500</v>
          </cell>
          <cell r="L50">
            <v>83750</v>
          </cell>
          <cell r="M50">
            <v>83750</v>
          </cell>
          <cell r="N50" t="str">
            <v>13/NQ-HĐND
14/12/18</v>
          </cell>
          <cell r="O50">
            <v>64780</v>
          </cell>
          <cell r="P50" t="str">
            <v>97/QLĐT-QH
23//11/2018</v>
          </cell>
          <cell r="Q50" t="str">
            <v>T4/ 2019</v>
          </cell>
          <cell r="R50" t="str">
            <v>T4/ 2019</v>
          </cell>
          <cell r="T50" t="str">
            <v>T5/ 2019</v>
          </cell>
          <cell r="U50" t="str">
            <v>T7/ 2019</v>
          </cell>
          <cell r="V50" t="str">
            <v>T8/ 2019</v>
          </cell>
          <cell r="W50" t="str">
            <v>T9/ 2019</v>
          </cell>
          <cell r="X50" t="str">
            <v>T9/ 2019</v>
          </cell>
          <cell r="Y50" t="str">
            <v>T10/ 2019</v>
          </cell>
          <cell r="Z50">
            <v>47715</v>
          </cell>
          <cell r="AA50">
            <v>64780</v>
          </cell>
          <cell r="AB50" t="str">
            <v>T12/ 2019</v>
          </cell>
          <cell r="AC50" t="str">
            <v>T5/ 2020</v>
          </cell>
          <cell r="AD50" t="str">
            <v>T5/ 2020</v>
          </cell>
          <cell r="AE50" t="str">
            <v>T9/ 2020</v>
          </cell>
          <cell r="AF50" t="str">
            <v>T7/ 2020</v>
          </cell>
          <cell r="AG50" t="str">
            <v>T11/ 2020</v>
          </cell>
          <cell r="AH50" t="str">
            <v>Đã phê duyệt Chủ trương đầu tư, đang xác định ranh giới. Có kết quẩ thẩm bản đạc và xin chỉ giới tháng 4.
Về phương án quy hoạch TMB: Đã phối hợp với tư vấn dự kiến TMB</v>
          </cell>
          <cell r="AI50" t="str">
            <v>Đã phê duyệt Chủ trương đầu tư, đang xác định ranh giới. Có kết quẩ thẩm bản đạc và xin chỉ giới tháng 4.
Về phương án quy hoạch TMB: Đã phối hợp với tư vấn dự kiến TMB</v>
          </cell>
        </row>
        <row r="51">
          <cell r="B51" t="str">
            <v>Giải phóng mặt bằng, xây dựng hạ tầng khung theo quy hoạch khu đất DD1, DD2 xã Đông Dư, huyện Gia Lâm</v>
          </cell>
          <cell r="C51">
            <v>1</v>
          </cell>
          <cell r="D51" t="str">
            <v>Đông Dư</v>
          </cell>
          <cell r="E51">
            <v>13200</v>
          </cell>
          <cell r="F51">
            <v>7993</v>
          </cell>
          <cell r="G51" t="str">
            <v>TMB</v>
          </cell>
          <cell r="H51" t="str">
            <v>HT</v>
          </cell>
          <cell r="I51">
            <v>12</v>
          </cell>
          <cell r="J51">
            <v>95916</v>
          </cell>
          <cell r="L51">
            <v>47958</v>
          </cell>
          <cell r="M51">
            <v>47958</v>
          </cell>
          <cell r="N51" t="str">
            <v>10291
7/12/18</v>
          </cell>
          <cell r="O51">
            <v>31267</v>
          </cell>
          <cell r="P51" t="str">
            <v>98/QLĐT-QH
23//11/2018</v>
          </cell>
          <cell r="Q51" t="str">
            <v>T4/ 2019</v>
          </cell>
          <cell r="R51" t="str">
            <v>T4/ 2019</v>
          </cell>
          <cell r="T51" t="str">
            <v>T5/ 2019</v>
          </cell>
          <cell r="U51" t="str">
            <v>T7/ 2019</v>
          </cell>
          <cell r="V51" t="str">
            <v>T8/ 2019</v>
          </cell>
          <cell r="W51" t="str">
            <v>T9/ 2019</v>
          </cell>
          <cell r="X51" t="str">
            <v>T9/ 2019</v>
          </cell>
          <cell r="Y51" t="str">
            <v>T10/ 2019</v>
          </cell>
          <cell r="Z51">
            <v>43576</v>
          </cell>
          <cell r="AA51">
            <v>31267</v>
          </cell>
          <cell r="AB51" t="str">
            <v>T12/ 2019</v>
          </cell>
          <cell r="AC51" t="str">
            <v>T5/ 2020</v>
          </cell>
          <cell r="AD51" t="str">
            <v>T5/ 2020</v>
          </cell>
          <cell r="AE51" t="str">
            <v>T9/ 2020</v>
          </cell>
          <cell r="AF51" t="str">
            <v>T7/ 2020</v>
          </cell>
          <cell r="AG51" t="str">
            <v>T11/ 2020</v>
          </cell>
          <cell r="AH51" t="str">
            <v>Đã phê duyệt Chủ trương đầu tư, đang xác định ranh giới. Có kết quẩ thẩm bản đạc và xin chỉ giới tháng 4.
Về phương án quy hoạch TMB: Đã phối hợp với tư vấn dự kiến TMB</v>
          </cell>
          <cell r="AI51" t="str">
            <v xml:space="preserve">Đã phê duyệt Chủ trương đầu tư, đang xác định ranh giới. Đang thẩm định bản đạc, đã dự kiến chỉ giới (tháng 4 có CGDD)
</v>
          </cell>
        </row>
        <row r="52">
          <cell r="B52" t="str">
            <v>Giải phóng mặt bằng, xây dựng hạ tầng khung ô đất theo quy hoạch khu đất DQ2, DQ3 xã Dương Quang, huyện Gia Lâm</v>
          </cell>
          <cell r="C52">
            <v>1</v>
          </cell>
          <cell r="D52" t="str">
            <v>Dương Quang</v>
          </cell>
          <cell r="E52">
            <v>40300</v>
          </cell>
          <cell r="F52">
            <v>20150</v>
          </cell>
          <cell r="G52" t="str">
            <v>TMB</v>
          </cell>
          <cell r="H52" t="str">
            <v>HT</v>
          </cell>
          <cell r="I52">
            <v>8</v>
          </cell>
          <cell r="J52">
            <v>161200</v>
          </cell>
          <cell r="L52">
            <v>80600</v>
          </cell>
          <cell r="M52">
            <v>80600</v>
          </cell>
          <cell r="N52" t="str">
            <v>13/NQ-HĐND
14/12/18</v>
          </cell>
          <cell r="O52">
            <v>85199</v>
          </cell>
          <cell r="P52" t="str">
            <v>119/QLĐT-QH
30//11/2018</v>
          </cell>
          <cell r="Q52" t="str">
            <v>T4/ 2019</v>
          </cell>
          <cell r="R52" t="str">
            <v>T4/ 2019</v>
          </cell>
          <cell r="T52" t="str">
            <v>T5/ 2019</v>
          </cell>
          <cell r="U52" t="str">
            <v>T7/ 2019</v>
          </cell>
          <cell r="V52" t="str">
            <v>T8/ 2019</v>
          </cell>
          <cell r="W52" t="str">
            <v>T9/ 2019</v>
          </cell>
          <cell r="X52" t="str">
            <v>T9/ 2019</v>
          </cell>
          <cell r="Y52" t="str">
            <v>T10/ 2019</v>
          </cell>
          <cell r="Z52">
            <v>64780</v>
          </cell>
          <cell r="AA52">
            <v>85199</v>
          </cell>
          <cell r="AB52" t="str">
            <v>T12/ 2019</v>
          </cell>
          <cell r="AC52" t="str">
            <v>T5/ 2020</v>
          </cell>
          <cell r="AD52" t="str">
            <v>T5/ 2020</v>
          </cell>
          <cell r="AE52" t="str">
            <v>T9/ 2020</v>
          </cell>
          <cell r="AF52" t="str">
            <v>T7/ 2020</v>
          </cell>
          <cell r="AG52" t="str">
            <v>T11/ 2020</v>
          </cell>
          <cell r="AH52" t="str">
            <v>Đã phê duyệt Chủ trương đầu tư, đang xác định ranh giới. Có kết quẩ thẩm bản đạc và xin chỉ giới tháng 4.
Về phương án quy hoạch TMB: Đã phối hợp với tư vấn dự kiến TMB</v>
          </cell>
          <cell r="AI52" t="str">
            <v>Đã phê duyệt Chủ trương đầu tư, đang xác định ranh giới. Có kết quẩ thẩm bản đạc và xin chỉ giới tháng 4.
Về phương án quy hoạch TMB: Đã phối hợp với tư vấn dự kiến TMB</v>
          </cell>
        </row>
        <row r="53">
          <cell r="B53" t="str">
            <v>Giải phóng mặt bằng, xây dựng hạ tầng khung ô đất theo quy hoạch khu đất DQ4 xã Dương Quang, huyện Gia Lâm</v>
          </cell>
          <cell r="C53">
            <v>1</v>
          </cell>
          <cell r="D53" t="str">
            <v>Dương Quang</v>
          </cell>
          <cell r="E53">
            <v>29600</v>
          </cell>
          <cell r="F53">
            <v>14800</v>
          </cell>
          <cell r="G53" t="str">
            <v>TMB</v>
          </cell>
          <cell r="H53" t="str">
            <v>HT</v>
          </cell>
          <cell r="I53">
            <v>8</v>
          </cell>
          <cell r="J53">
            <v>118400</v>
          </cell>
          <cell r="L53">
            <v>59200</v>
          </cell>
          <cell r="M53">
            <v>59200</v>
          </cell>
          <cell r="N53" t="str">
            <v>13/NQ-HĐND
14/12/18</v>
          </cell>
          <cell r="O53">
            <v>60682</v>
          </cell>
          <cell r="P53" t="str">
            <v>118/QLĐT-QH
30//11/2018</v>
          </cell>
          <cell r="Q53" t="str">
            <v>T4/ 2019</v>
          </cell>
          <cell r="R53" t="str">
            <v>T4/ 2019</v>
          </cell>
          <cell r="T53" t="str">
            <v>T5/ 2019</v>
          </cell>
          <cell r="U53" t="str">
            <v>T7/ 2019</v>
          </cell>
          <cell r="V53" t="str">
            <v>T8/ 2019</v>
          </cell>
          <cell r="W53" t="str">
            <v>T9/ 2019</v>
          </cell>
          <cell r="X53" t="str">
            <v>T9/ 2019</v>
          </cell>
          <cell r="Y53" t="str">
            <v>T10/ 2019</v>
          </cell>
          <cell r="Z53">
            <v>31267</v>
          </cell>
          <cell r="AA53">
            <v>60682</v>
          </cell>
          <cell r="AB53" t="str">
            <v>T12/ 2019</v>
          </cell>
          <cell r="AC53" t="str">
            <v>T5/ 2020</v>
          </cell>
          <cell r="AD53" t="str">
            <v>T5/ 2020</v>
          </cell>
          <cell r="AE53" t="str">
            <v>T9/ 2020</v>
          </cell>
          <cell r="AF53" t="str">
            <v>T7/ 2020</v>
          </cell>
          <cell r="AG53" t="str">
            <v>T11/ 2020</v>
          </cell>
          <cell r="AH53" t="str">
            <v xml:space="preserve">Đã phê duyệt Chủ trương đầu tư, đang xác định ranh giới. Đang thẩm định bản đạc, đã dự kiến chỉ giới (tháng 4 có CGDD)
</v>
          </cell>
          <cell r="AI53" t="str">
            <v>Đã phê duyệt Chủ trương đầu tư, đang xác định ranh giới. Có kết quẩ thẩm bản đạc và xin chỉ giới tháng 4.
Về phương án quy hoạch TMB: Đã phối hợp với tư vấn dự kiến TMB</v>
          </cell>
        </row>
        <row r="54">
          <cell r="B54" t="str">
            <v>Giải phóng mặt bằng tạo quỹ đất theo quy hoạch khu đất TD, thôn Trung Dương, xã Kiêu Kỵ, huyện Gia Lâm, Thành phố Hà Nội</v>
          </cell>
          <cell r="C54">
            <v>1</v>
          </cell>
          <cell r="D54" t="str">
            <v>Kiêu Kỵ</v>
          </cell>
          <cell r="E54">
            <v>24000</v>
          </cell>
          <cell r="F54">
            <v>7350</v>
          </cell>
          <cell r="G54" t="str">
            <v>TMB</v>
          </cell>
          <cell r="H54" t="str">
            <v>KHT</v>
          </cell>
          <cell r="I54">
            <v>10</v>
          </cell>
          <cell r="J54">
            <v>73500</v>
          </cell>
          <cell r="L54">
            <v>36750</v>
          </cell>
          <cell r="M54">
            <v>36750</v>
          </cell>
          <cell r="N54" t="str">
            <v>9966
21/11/18</v>
          </cell>
          <cell r="O54">
            <v>32116</v>
          </cell>
          <cell r="P54">
            <v>0</v>
          </cell>
          <cell r="Q54" t="str">
            <v>T4/ 2019</v>
          </cell>
          <cell r="R54" t="str">
            <v>T4/ 2019</v>
          </cell>
          <cell r="T54" t="str">
            <v>T5/ 2019</v>
          </cell>
          <cell r="U54" t="str">
            <v>T6/ 2019</v>
          </cell>
          <cell r="V54" t="str">
            <v>T8/ 2019</v>
          </cell>
          <cell r="W54" t="str">
            <v>T8/ 2019</v>
          </cell>
          <cell r="X54" t="str">
            <v>T9/ 2019</v>
          </cell>
          <cell r="Y54" t="str">
            <v>T10/ 2019</v>
          </cell>
          <cell r="Z54">
            <v>85199</v>
          </cell>
          <cell r="AA54">
            <v>32116</v>
          </cell>
          <cell r="AB54" t="str">
            <v>T12/ 2019</v>
          </cell>
          <cell r="AC54" t="str">
            <v>T4/ 2020</v>
          </cell>
          <cell r="AD54" t="str">
            <v>T9/ 2020</v>
          </cell>
          <cell r="AE54" t="str">
            <v>T7/ 2020</v>
          </cell>
          <cell r="AF54" t="str">
            <v>T5/ 2020</v>
          </cell>
          <cell r="AG54" t="str">
            <v>T9/ 2020</v>
          </cell>
          <cell r="AH54" t="str">
            <v>Đã phê duyệt Chủ trương đầu tư, đang xác định ranh giới. Có kết quẩ thẩm bản đạc và xin chỉ giới tháng 4.
Về phương án quy hoạch TMB: Đã phối hợp với tư vấn dự kiến TMB</v>
          </cell>
          <cell r="AI54"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5">
          <cell r="B55" t="str">
            <v>Giải phóng mặt bằng tạo quỹ đất theo quy hoạch khu đất KK, xã Kiêu Kỵ, huyện Gia Lâm, Thành phố Hà Nội</v>
          </cell>
          <cell r="C55">
            <v>1</v>
          </cell>
          <cell r="D55" t="str">
            <v>Kiêu Kỵ</v>
          </cell>
          <cell r="E55">
            <v>42000</v>
          </cell>
          <cell r="F55">
            <v>14699.999999999998</v>
          </cell>
          <cell r="G55" t="str">
            <v>TMB</v>
          </cell>
          <cell r="H55" t="str">
            <v>KHT</v>
          </cell>
          <cell r="I55">
            <v>10</v>
          </cell>
          <cell r="J55">
            <v>146999.99999999997</v>
          </cell>
          <cell r="L55">
            <v>73499.999999999985</v>
          </cell>
          <cell r="M55">
            <v>73499.999999999985</v>
          </cell>
          <cell r="N55" t="str">
            <v>10961
26/12/18</v>
          </cell>
          <cell r="O55">
            <v>53471</v>
          </cell>
          <cell r="P55">
            <v>0</v>
          </cell>
          <cell r="Q55" t="str">
            <v>T4/ 2019</v>
          </cell>
          <cell r="R55" t="str">
            <v>T4/ 2019</v>
          </cell>
          <cell r="T55" t="str">
            <v>T5/ 2019</v>
          </cell>
          <cell r="U55" t="str">
            <v>T6/ 2019</v>
          </cell>
          <cell r="V55" t="str">
            <v>T8/ 2019</v>
          </cell>
          <cell r="W55" t="str">
            <v>T8/ 2019</v>
          </cell>
          <cell r="X55" t="str">
            <v>T9/ 2019</v>
          </cell>
          <cell r="Y55" t="str">
            <v>T10/ 2019</v>
          </cell>
          <cell r="Z55">
            <v>60682</v>
          </cell>
          <cell r="AA55">
            <v>53471</v>
          </cell>
          <cell r="AB55" t="str">
            <v>T12/ 2019</v>
          </cell>
          <cell r="AC55" t="str">
            <v>T4/ 2020</v>
          </cell>
          <cell r="AD55" t="str">
            <v>T9/ 2020</v>
          </cell>
          <cell r="AE55" t="str">
            <v>T7/ 2020</v>
          </cell>
          <cell r="AF55" t="str">
            <v>T5/ 2020</v>
          </cell>
          <cell r="AG55" t="str">
            <v>T9/ 2020</v>
          </cell>
          <cell r="AH55" t="str">
            <v>Đã phê duyệt Chủ trương đầu tư, đang xác định ranh giới. Có kết quẩ thẩm bản đạc và xin chỉ giới tháng 4.
Về phương án quy hoạch TMB: Đã phối hợp với tư vấn dự kiến TMB</v>
          </cell>
          <cell r="AI55"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6">
          <cell r="B56" t="str">
            <v>Giải phóng mặt bằng tạo quỹ đất theo quy hoạch khu đất KK1, xã Kiêu Kỵ, huyện Gia Lâm</v>
          </cell>
          <cell r="C56">
            <v>1</v>
          </cell>
          <cell r="D56" t="str">
            <v>Kiêu Kỵ</v>
          </cell>
          <cell r="E56">
            <v>43600</v>
          </cell>
          <cell r="F56">
            <v>15259.999999999998</v>
          </cell>
          <cell r="G56" t="str">
            <v>TMB</v>
          </cell>
          <cell r="H56" t="str">
            <v>KHT</v>
          </cell>
          <cell r="I56">
            <v>10</v>
          </cell>
          <cell r="J56">
            <v>152599.99999999997</v>
          </cell>
          <cell r="L56">
            <v>76299.999999999985</v>
          </cell>
          <cell r="M56">
            <v>76299.999999999985</v>
          </cell>
          <cell r="N56" t="str">
            <v>10960
26/12/18</v>
          </cell>
          <cell r="O56">
            <v>57731</v>
          </cell>
          <cell r="P56">
            <v>0</v>
          </cell>
          <cell r="Q56" t="str">
            <v>T4/ 2019</v>
          </cell>
          <cell r="R56" t="str">
            <v>T4/ 2019</v>
          </cell>
          <cell r="T56" t="str">
            <v>T5/ 2019</v>
          </cell>
          <cell r="U56" t="str">
            <v>T6/ 2019</v>
          </cell>
          <cell r="V56" t="str">
            <v>T8/ 2019</v>
          </cell>
          <cell r="W56" t="str">
            <v>T8/ 2019</v>
          </cell>
          <cell r="X56" t="str">
            <v>T9/ 2019</v>
          </cell>
          <cell r="Y56" t="str">
            <v>T10/ 2019</v>
          </cell>
          <cell r="Z56">
            <v>32116</v>
          </cell>
          <cell r="AA56">
            <v>57731</v>
          </cell>
          <cell r="AB56" t="str">
            <v>T12/ 2019</v>
          </cell>
          <cell r="AC56" t="str">
            <v>T4/ 2020</v>
          </cell>
          <cell r="AE56" t="str">
            <v>T5/ 2020</v>
          </cell>
          <cell r="AF56" t="str">
            <v>T5/ 2020</v>
          </cell>
          <cell r="AG56" t="str">
            <v>T9/ 2020</v>
          </cell>
          <cell r="AH56"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6" t="str">
            <v xml:space="preserve">Đã phê duyệt chi phí CBĐT,  xác định xong ranh giới, quy mô dân số hiện trạng, nguồn gốc đất với xã, đang thẩm bản đạc tại sở tài nguyên dự kiến hoàn thành thẩm bản đạc trong tháng 4/2019, tháng 4/2019 gửi hồ sơ xin chỉ giới.
Về phương án quy hoạch TMB:  </v>
          </cell>
        </row>
        <row r="57">
          <cell r="B57" t="str">
            <v>Giải phóng mặt bằng theo quy hoạch khu đất CB, xã Cổ Bi, huyện Gia Lâm</v>
          </cell>
          <cell r="C57">
            <v>1</v>
          </cell>
          <cell r="D57" t="str">
            <v>Cổ Bi</v>
          </cell>
          <cell r="E57">
            <v>38000</v>
          </cell>
          <cell r="F57">
            <v>12509.999999999998</v>
          </cell>
          <cell r="G57" t="str">
            <v>TMB</v>
          </cell>
          <cell r="H57" t="str">
            <v>KHT</v>
          </cell>
          <cell r="I57">
            <v>12</v>
          </cell>
          <cell r="J57">
            <v>150119.99999999997</v>
          </cell>
          <cell r="L57">
            <v>75059.999999999985</v>
          </cell>
          <cell r="M57">
            <v>75059.999999999985</v>
          </cell>
          <cell r="N57" t="str">
            <v>10969
26/12/18</v>
          </cell>
          <cell r="O57">
            <v>47499</v>
          </cell>
          <cell r="P57" t="str">
            <v>113/QLĐT-QH
30//11/2018</v>
          </cell>
          <cell r="Q57" t="str">
            <v>T4/ 2019</v>
          </cell>
          <cell r="R57" t="str">
            <v>T4/ 2019</v>
          </cell>
          <cell r="T57" t="str">
            <v>T5/ 2019</v>
          </cell>
          <cell r="U57" t="str">
            <v>T6/ 2019</v>
          </cell>
          <cell r="V57" t="str">
            <v>T8/ 2019</v>
          </cell>
          <cell r="W57" t="str">
            <v>T8/ 2019</v>
          </cell>
          <cell r="X57" t="str">
            <v>T9/ 2019</v>
          </cell>
          <cell r="Y57" t="str">
            <v>T10/ 2019</v>
          </cell>
          <cell r="Z57">
            <v>53471</v>
          </cell>
          <cell r="AA57">
            <v>47499</v>
          </cell>
          <cell r="AB57" t="str">
            <v>T12/ 2019</v>
          </cell>
          <cell r="AC57" t="str">
            <v>T4/ 2020</v>
          </cell>
          <cell r="AE57" t="str">
            <v>T5/ 2020</v>
          </cell>
          <cell r="AF57" t="str">
            <v>T5/ 2020</v>
          </cell>
          <cell r="AG57" t="str">
            <v>T9/ 2020</v>
          </cell>
          <cell r="AH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7"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row>
        <row r="58">
          <cell r="B58" t="str">
            <v>Giải phóng mặt bằng, xây dựng hạ tầng khung theo quy hoạch khu đất PT1, PT2, PT3, PT4, PT5, PT6, PT7 xã Phú Thị, huyện Gia Lâm</v>
          </cell>
          <cell r="C58">
            <v>1</v>
          </cell>
          <cell r="D58" t="str">
            <v>Phú Thị</v>
          </cell>
          <cell r="E58">
            <v>27200</v>
          </cell>
          <cell r="F58">
            <v>9520</v>
          </cell>
          <cell r="G58" t="str">
            <v>TMB</v>
          </cell>
          <cell r="H58" t="str">
            <v>HT</v>
          </cell>
          <cell r="I58">
            <v>8</v>
          </cell>
          <cell r="J58">
            <v>76160</v>
          </cell>
          <cell r="L58">
            <v>38080</v>
          </cell>
          <cell r="M58">
            <v>38080</v>
          </cell>
          <cell r="N58" t="str">
            <v>13/NQ-HĐND
14/12/18</v>
          </cell>
          <cell r="O58">
            <v>65085</v>
          </cell>
          <cell r="P58" t="str">
            <v>107/QLĐT-QH
30//11/2018</v>
          </cell>
          <cell r="Q58" t="str">
            <v>T5/ 2019</v>
          </cell>
          <cell r="R58" t="str">
            <v>T5/ 2019</v>
          </cell>
          <cell r="T58" t="str">
            <v>T6/ 2019</v>
          </cell>
          <cell r="U58" t="str">
            <v>T9/ 2019</v>
          </cell>
          <cell r="V58" t="str">
            <v>T10/ 2019</v>
          </cell>
          <cell r="W58" t="str">
            <v>T12/ 2019</v>
          </cell>
          <cell r="X58" t="str">
            <v>T3/ 2020</v>
          </cell>
          <cell r="Y58" t="str">
            <v>T4/
 2020</v>
          </cell>
          <cell r="Z58">
            <v>57731</v>
          </cell>
          <cell r="AA58">
            <v>65085</v>
          </cell>
          <cell r="AB58" t="str">
            <v>T6/ 2020</v>
          </cell>
          <cell r="AC58" t="str">
            <v>T2/ 2021</v>
          </cell>
          <cell r="AD58" t="str">
            <v>T2/ 2021</v>
          </cell>
          <cell r="AE58" t="str">
            <v>T6/ 2021</v>
          </cell>
          <cell r="AF58" t="str">
            <v>T4/ 2021</v>
          </cell>
          <cell r="AG58" t="str">
            <v>T9/ 2021</v>
          </cell>
          <cell r="AH58" t="str">
            <v xml:space="preserve">Đã phê duyệt chi phí CBĐT,  xác định xong ranh giới, quy mô dân số hiện trạng, nguồn gốc đất với xã, đang thẩm bản đạc tại sở tài nguyên dự kiến hoàn thành thẩm bản đạc trong tháng 3/2019, tháng 4/2019 gửi hồ sơ xin chỉ giới.
Về phương án quy hoạch TMB:  </v>
          </cell>
          <cell r="AI58" t="str">
            <v>Đã phê duyệt Chủ trương đầu tư, đang xác định ranh giới. Thẩm bản đạc và xin chỉ giới tháng 4.
Về phương án quy hoạch TMB: Đã phối hợp với tư vấn dự kiến TMB</v>
          </cell>
        </row>
        <row r="59">
          <cell r="B59" t="str">
            <v>Giải phóng mặt bằng, xây dựng hạ tầng khung theo quy hoạch khu đất PT8 xã Phú Thị, huyện Gia Lâm</v>
          </cell>
          <cell r="C59">
            <v>1</v>
          </cell>
          <cell r="D59" t="str">
            <v>Phú Thị</v>
          </cell>
          <cell r="E59">
            <v>36500</v>
          </cell>
          <cell r="F59">
            <v>12775</v>
          </cell>
          <cell r="G59" t="str">
            <v>TMB</v>
          </cell>
          <cell r="H59" t="str">
            <v>HT</v>
          </cell>
          <cell r="I59">
            <v>8</v>
          </cell>
          <cell r="J59">
            <v>102200</v>
          </cell>
          <cell r="L59">
            <v>51100</v>
          </cell>
          <cell r="M59">
            <v>51100</v>
          </cell>
          <cell r="N59" t="str">
            <v>13/NQ-HĐND
14/12/18</v>
          </cell>
          <cell r="O59">
            <v>86736</v>
          </cell>
          <cell r="P59" t="str">
            <v>108/QLĐT-QH
30//11/2018</v>
          </cell>
          <cell r="Q59" t="str">
            <v>T5/ 2019</v>
          </cell>
          <cell r="R59" t="str">
            <v>T5/ 2019</v>
          </cell>
          <cell r="T59" t="str">
            <v>T6/ 2019</v>
          </cell>
          <cell r="U59" t="str">
            <v>T9/ 2019</v>
          </cell>
          <cell r="V59" t="str">
            <v>T10/ 2019</v>
          </cell>
          <cell r="W59" t="str">
            <v>T12/ 2019</v>
          </cell>
          <cell r="X59" t="str">
            <v>T3/ 2020</v>
          </cell>
          <cell r="Y59" t="str">
            <v>T4/
 2020</v>
          </cell>
          <cell r="Z59">
            <v>47499</v>
          </cell>
          <cell r="AA59">
            <v>86736</v>
          </cell>
          <cell r="AB59" t="str">
            <v>T6/ 2020</v>
          </cell>
          <cell r="AC59" t="str">
            <v>T2/ 2021</v>
          </cell>
          <cell r="AD59" t="str">
            <v>T2/ 2021</v>
          </cell>
          <cell r="AE59" t="str">
            <v>T6/ 2021</v>
          </cell>
          <cell r="AF59" t="str">
            <v>T4/ 2021</v>
          </cell>
          <cell r="AG59" t="str">
            <v>T9/ 2021</v>
          </cell>
          <cell r="AH59" t="str">
            <v>Đã phê duyệt chi phí CBĐT,  xác định xong ranh giới, quy mô dân số hiện trạng, nguồn gốc đất với xã, đã thẩm bản đạc tại sở tài nguyên dự kiến hoàn thành thẩm bản đạc trong tháng, tháng 4/2019 gửi hồ sơ xin chỉ giới.
Về phương án quy hoạch TMB:  Đã có phư</v>
          </cell>
          <cell r="AI59" t="str">
            <v>Đã phê duyệt Chủ trương đầu tư, đang xác định ranh giới. Thẩm bản đạc và xin chỉ giới tháng 4.
Về phương án quy hoạch TMB: Đã phối hợp với tư vấn dự kiến TMB</v>
          </cell>
        </row>
        <row r="60">
          <cell r="B60" t="str">
            <v>Giải phóng mặt bằng, xây dựng hạ tầng khung ô đất theo quy hoạch khu nhà ở Tháp Vàng, thôn Trân Tảo, xã Phú Thị, huyện Gia Lâm</v>
          </cell>
          <cell r="C60">
            <v>1</v>
          </cell>
          <cell r="D60" t="str">
            <v>Phú Thị</v>
          </cell>
          <cell r="E60">
            <v>48000</v>
          </cell>
          <cell r="F60">
            <v>19200</v>
          </cell>
          <cell r="G60" t="str">
            <v>TMB</v>
          </cell>
          <cell r="H60" t="str">
            <v>HT</v>
          </cell>
          <cell r="I60">
            <v>8</v>
          </cell>
          <cell r="J60">
            <v>153600</v>
          </cell>
          <cell r="L60">
            <v>76800</v>
          </cell>
          <cell r="M60">
            <v>76800</v>
          </cell>
          <cell r="N60" t="str">
            <v>13/NQ-HĐND
14/12/18</v>
          </cell>
          <cell r="O60">
            <v>147.739</v>
          </cell>
          <cell r="P60" t="str">
            <v>x</v>
          </cell>
          <cell r="Q60" t="str">
            <v>x</v>
          </cell>
          <cell r="R60" t="str">
            <v>x</v>
          </cell>
          <cell r="T60" t="str">
            <v>x</v>
          </cell>
          <cell r="U60" t="str">
            <v>x</v>
          </cell>
          <cell r="V60" t="str">
            <v>x</v>
          </cell>
          <cell r="W60" t="str">
            <v>T4/ 2019</v>
          </cell>
          <cell r="X60" t="str">
            <v>T9/ 2019</v>
          </cell>
          <cell r="Y60" t="str">
            <v>T10/ 2019</v>
          </cell>
          <cell r="Z60">
            <v>65085</v>
          </cell>
          <cell r="AA60">
            <v>147.739</v>
          </cell>
          <cell r="AB60" t="str">
            <v>T12/ 2019</v>
          </cell>
          <cell r="AC60" t="str">
            <v>T6/ 2020</v>
          </cell>
          <cell r="AD60" t="str">
            <v>T2 /2020</v>
          </cell>
          <cell r="AE60" t="str">
            <v>T6/ 2020</v>
          </cell>
          <cell r="AF60" t="str">
            <v>T8/ 2020</v>
          </cell>
          <cell r="AG60" t="str">
            <v>T12/ 2010</v>
          </cell>
          <cell r="AH60" t="str">
            <v>Đã phê duyệt Chủ trương đầu tư, đang xác định ranh giới. Thẩm bản đạc và xin chỉ giới tháng 4.
Về phương án quy hoạch TMB: Đã phối hợp với tư vấn dự kiến TMB</v>
          </cell>
          <cell r="AI60" t="str">
            <v>Đã phê duyệt Chủ trương đầu tư, đang xác định ranh giới. Thẩm bản đạc và xin chỉ giới tháng 4.
Về phương án quy hoạch TMB: Đã phối hợp với tư vấn dự kiến TMB</v>
          </cell>
        </row>
        <row r="61">
          <cell r="B61" t="str">
            <v>Giải phóng mặt bằng, xây dựng hạ tầng khung theo quy hoạch khu đất KL1 xã Kim Lan, huyện Gia Lâm</v>
          </cell>
          <cell r="C61">
            <v>1</v>
          </cell>
          <cell r="D61" t="str">
            <v>Kim Lan</v>
          </cell>
          <cell r="E61">
            <v>32200</v>
          </cell>
          <cell r="F61">
            <v>16100</v>
          </cell>
          <cell r="G61" t="str">
            <v>TMB</v>
          </cell>
          <cell r="H61" t="str">
            <v>HT</v>
          </cell>
          <cell r="I61">
            <v>7</v>
          </cell>
          <cell r="J61">
            <v>112700</v>
          </cell>
          <cell r="L61">
            <v>56350</v>
          </cell>
          <cell r="M61">
            <v>56350</v>
          </cell>
          <cell r="N61" t="str">
            <v>13/NQ-HĐND
14/12/18</v>
          </cell>
          <cell r="O61">
            <v>75457</v>
          </cell>
          <cell r="P61" t="str">
            <v>111/QLĐT-QH
30//11/2018</v>
          </cell>
          <cell r="Q61" t="str">
            <v>T5/ 2019</v>
          </cell>
          <cell r="R61" t="str">
            <v>T5/ 2019</v>
          </cell>
          <cell r="T61" t="str">
            <v>T6/ 2019</v>
          </cell>
          <cell r="U61" t="str">
            <v>T9/ 2019</v>
          </cell>
          <cell r="V61" t="str">
            <v>T10/ 2019</v>
          </cell>
          <cell r="W61" t="str">
            <v>T11/ 2019</v>
          </cell>
          <cell r="X61" t="str">
            <v>T3/ 2020</v>
          </cell>
          <cell r="Y61" t="str">
            <v>T4/
 2020</v>
          </cell>
          <cell r="Z61">
            <v>86736</v>
          </cell>
          <cell r="AA61">
            <v>75457</v>
          </cell>
          <cell r="AB61" t="str">
            <v>T6/ 2020</v>
          </cell>
          <cell r="AC61" t="str">
            <v>T12/ 2020</v>
          </cell>
          <cell r="AD61" t="str">
            <v>T10/ 2020</v>
          </cell>
          <cell r="AE61" t="str">
            <v>T5/ 2021</v>
          </cell>
          <cell r="AF61" t="str">
            <v>T2/ 2021</v>
          </cell>
          <cell r="AG61" t="str">
            <v>T7/ 2021</v>
          </cell>
          <cell r="AH61" t="str">
            <v>Đã phê duyệt Chủ trương đầu tư, đang xác định ranh giới. Thẩm bản đạc và xin chỉ giới tháng 4.
Về phương án quy hoạch TMB: Đã phối hợp với tư vấn dự kiến TMB</v>
          </cell>
          <cell r="AI61" t="str">
            <v>Đã phê duyệt Chủ trương đầu tư, đang xác định ranh giới. Thẩm bản đạc và xin chỉ giới tháng 4.
Về phương án quy hoạch TMB: Đã phối hợp với tư vấn dự kiến TMB</v>
          </cell>
        </row>
        <row r="62">
          <cell r="B62" t="str">
            <v>Giải phóng mặt bằng, xây dựng hạ tầng khung theo quy hoạch khu đất KL2 xã Kim Lan, huyện Gia Lâm</v>
          </cell>
          <cell r="C62">
            <v>1</v>
          </cell>
          <cell r="D62" t="str">
            <v>Kim Lan</v>
          </cell>
          <cell r="E62">
            <v>33800</v>
          </cell>
          <cell r="F62">
            <v>16900</v>
          </cell>
          <cell r="G62" t="str">
            <v>TMB</v>
          </cell>
          <cell r="H62" t="str">
            <v>HT</v>
          </cell>
          <cell r="I62">
            <v>7</v>
          </cell>
          <cell r="J62">
            <v>118300</v>
          </cell>
          <cell r="L62">
            <v>59150</v>
          </cell>
          <cell r="M62">
            <v>59150</v>
          </cell>
          <cell r="N62" t="str">
            <v>13/NQ-HĐND
14/12/18</v>
          </cell>
          <cell r="O62">
            <v>79147</v>
          </cell>
          <cell r="P62" t="str">
            <v>112/QLĐT-QH
30//11/2018</v>
          </cell>
          <cell r="Q62" t="str">
            <v>T5/ 2019</v>
          </cell>
          <cell r="R62" t="str">
            <v>T5/ 2019</v>
          </cell>
          <cell r="T62" t="str">
            <v>T6/ 2019</v>
          </cell>
          <cell r="U62" t="str">
            <v>T9/ 2019</v>
          </cell>
          <cell r="V62" t="str">
            <v>T10/ 2019</v>
          </cell>
          <cell r="W62" t="str">
            <v>T11/ 2019</v>
          </cell>
          <cell r="X62" t="str">
            <v>T3/ 2020</v>
          </cell>
          <cell r="Y62" t="str">
            <v>T4/
 2020</v>
          </cell>
          <cell r="Z62">
            <v>147.739</v>
          </cell>
          <cell r="AA62">
            <v>79147</v>
          </cell>
          <cell r="AB62" t="str">
            <v>T6/ 2020</v>
          </cell>
          <cell r="AC62" t="str">
            <v>T12/ 2020</v>
          </cell>
          <cell r="AD62" t="str">
            <v>T10/ 2020</v>
          </cell>
          <cell r="AE62" t="str">
            <v>T5/ 2021</v>
          </cell>
          <cell r="AF62" t="str">
            <v>T2/ 2021</v>
          </cell>
          <cell r="AG62" t="str">
            <v>T7/ 2021</v>
          </cell>
          <cell r="AH62" t="str">
            <v>Đã phê duyệt Chủ trương đầu tư, đang xác định ranh giới. Thẩm bản đạc và xin chỉ giới tháng 4.
Về phương án quy hoạch TMB: Đã phối hợp với tư vấn dự kiến TMB</v>
          </cell>
          <cell r="AI62" t="str">
            <v>Đã phê duyệt Chủ trương đầu tư, đang xác định ranh giới. Thẩm bản đạc và xin chỉ giới tháng 4.
Về phương án quy hoạch TMB: Đã phối hợp với tư vấn dự kiến TMB</v>
          </cell>
        </row>
        <row r="63">
          <cell r="B63" t="str">
            <v>Giải phóng mặt bằng, xây dựng hạ tầng khung theo quy hoạch khu đất KS1 xã Kim Sơn, huyện Gia Lâm</v>
          </cell>
          <cell r="C63">
            <v>1</v>
          </cell>
          <cell r="D63" t="str">
            <v>Kim Sơn</v>
          </cell>
          <cell r="E63">
            <v>38900</v>
          </cell>
          <cell r="F63">
            <v>13615</v>
          </cell>
          <cell r="G63" t="str">
            <v>TMB</v>
          </cell>
          <cell r="H63" t="str">
            <v>HT</v>
          </cell>
          <cell r="I63">
            <v>8</v>
          </cell>
          <cell r="J63">
            <v>108920</v>
          </cell>
          <cell r="L63">
            <v>54460</v>
          </cell>
          <cell r="M63">
            <v>54460</v>
          </cell>
          <cell r="N63" t="str">
            <v>13/NQ-HĐND
14/12/18</v>
          </cell>
          <cell r="O63">
            <v>91848</v>
          </cell>
          <cell r="P63" t="str">
            <v>106/QLĐT-QH
30//11/2018</v>
          </cell>
          <cell r="Q63" t="str">
            <v>T5/ 2019</v>
          </cell>
          <cell r="R63" t="str">
            <v>T5/ 2019</v>
          </cell>
          <cell r="T63" t="str">
            <v>T6/ 2019</v>
          </cell>
          <cell r="U63" t="str">
            <v>T9/ 2019</v>
          </cell>
          <cell r="V63" t="str">
            <v>T10/ 2019</v>
          </cell>
          <cell r="W63" t="str">
            <v>T11/ 2019</v>
          </cell>
          <cell r="X63" t="str">
            <v>T3/ 2020</v>
          </cell>
          <cell r="Y63" t="str">
            <v>T4/
 2020</v>
          </cell>
          <cell r="Z63">
            <v>75457</v>
          </cell>
          <cell r="AA63">
            <v>91848</v>
          </cell>
          <cell r="AB63" t="str">
            <v>T6/ 2020</v>
          </cell>
          <cell r="AC63" t="str">
            <v>T12/ 2020</v>
          </cell>
          <cell r="AD63" t="str">
            <v>T10/ 2020</v>
          </cell>
          <cell r="AE63" t="str">
            <v>T5/ 2021</v>
          </cell>
          <cell r="AF63" t="str">
            <v>T2/ 2021</v>
          </cell>
          <cell r="AG63" t="str">
            <v>T7/ 2021</v>
          </cell>
          <cell r="AH63" t="str">
            <v>Đã phê duyệt Chủ trương đầu tư, đang xác định ranh giới. Thẩm bản đạc và xin chỉ giới tháng 4.
Về phương án quy hoạch TMB: Đã phối hợp với tư vấn dự kiến TMB</v>
          </cell>
          <cell r="AI63" t="str">
            <v>Đã phê duyệt Chủ trương đầu tư, đang xác định ranh giới. Thẩm bản đạc và xin chỉ giới tháng 4.
Về phương án quy hoạch TMB: Đã phối hợp với tư vấn dự kiến TMB</v>
          </cell>
        </row>
        <row r="64">
          <cell r="B64" t="str">
            <v>Giải phóng mặt bằng, xây dựng hạ tầng khung theo quy hoạch khu đất LC4, LC5, LC6 xã Lệ Chi, huyện Gia Lâm</v>
          </cell>
          <cell r="C64">
            <v>1</v>
          </cell>
          <cell r="D64" t="str">
            <v>Lệ Chi</v>
          </cell>
          <cell r="E64">
            <v>22400</v>
          </cell>
          <cell r="F64">
            <v>7840</v>
          </cell>
          <cell r="G64" t="str">
            <v>TMB</v>
          </cell>
          <cell r="H64" t="str">
            <v>HT</v>
          </cell>
          <cell r="I64">
            <v>8</v>
          </cell>
          <cell r="J64">
            <v>62720</v>
          </cell>
          <cell r="L64">
            <v>31360</v>
          </cell>
          <cell r="M64">
            <v>31360</v>
          </cell>
          <cell r="N64" t="str">
            <v>13/NQ-HĐND
14/12/18</v>
          </cell>
          <cell r="O64">
            <v>53836</v>
          </cell>
          <cell r="P64" t="str">
            <v>117/QLĐT-QH
30//11/2018</v>
          </cell>
          <cell r="Q64" t="str">
            <v>T5/ 2019</v>
          </cell>
          <cell r="R64" t="str">
            <v>T5/ 2019</v>
          </cell>
          <cell r="T64" t="str">
            <v>T6/ 2019</v>
          </cell>
          <cell r="U64" t="str">
            <v>T9/ 2019</v>
          </cell>
          <cell r="V64" t="str">
            <v>T10/ 2019</v>
          </cell>
          <cell r="W64" t="str">
            <v>T11/ 2019</v>
          </cell>
          <cell r="X64" t="str">
            <v>T3/ 2020</v>
          </cell>
          <cell r="Y64" t="str">
            <v>T4/
 2020</v>
          </cell>
          <cell r="Z64">
            <v>79147</v>
          </cell>
          <cell r="AA64">
            <v>53836</v>
          </cell>
          <cell r="AB64" t="str">
            <v>T6/ 2020</v>
          </cell>
          <cell r="AC64" t="str">
            <v>T12/ 2020</v>
          </cell>
          <cell r="AD64" t="str">
            <v>T12/ 2020</v>
          </cell>
          <cell r="AE64" t="str">
            <v>T5/ 2021</v>
          </cell>
          <cell r="AF64" t="str">
            <v>T2/ 2021</v>
          </cell>
          <cell r="AG64" t="str">
            <v>T7/ 2021</v>
          </cell>
          <cell r="AH64" t="str">
            <v>Đã phê duyệt Chủ trương đầu tư, đang xác định ranh giới. Thẩm bản đạc và xin chỉ giới tháng 4.
Về phương án quy hoạch TMB: Đã phối hợp với tư vấn dự kiến TMB</v>
          </cell>
          <cell r="AI64" t="str">
            <v>Đã phê duyệt Chủ trương đầu tư, đang xác định ranh giới. Thẩm bản đạc và xin chỉ giới tháng 4.
Về phương án quy hoạch TMB: Đã phối hợp với tư vấn dự kiến TMB</v>
          </cell>
        </row>
        <row r="65">
          <cell r="B65" t="str">
            <v>Giải phóng mặt bằng, xây dựng hạ tầng khung theo quy hoạch khu đất LC2 xã Lệ Chi, huyện Gia Lâm</v>
          </cell>
          <cell r="C65">
            <v>1</v>
          </cell>
          <cell r="D65" t="str">
            <v>Lệ Chi</v>
          </cell>
          <cell r="E65">
            <v>44700</v>
          </cell>
          <cell r="F65">
            <v>15645</v>
          </cell>
          <cell r="G65" t="str">
            <v>TMB</v>
          </cell>
          <cell r="H65" t="str">
            <v>HT</v>
          </cell>
          <cell r="I65">
            <v>8</v>
          </cell>
          <cell r="J65">
            <v>125160</v>
          </cell>
          <cell r="L65">
            <v>62580</v>
          </cell>
          <cell r="M65">
            <v>62580</v>
          </cell>
          <cell r="N65" t="str">
            <v>13/NQ-HĐND
14/12/18</v>
          </cell>
          <cell r="O65">
            <v>104975</v>
          </cell>
          <cell r="P65" t="str">
            <v>116/QLĐT-QH
30//11/2018</v>
          </cell>
          <cell r="Q65" t="str">
            <v>T5/ 2019</v>
          </cell>
          <cell r="R65" t="str">
            <v>T5/ 2019</v>
          </cell>
          <cell r="T65" t="str">
            <v>T6/ 2019</v>
          </cell>
          <cell r="U65" t="str">
            <v>T9/ 2019</v>
          </cell>
          <cell r="V65" t="str">
            <v>T10/ 2019</v>
          </cell>
          <cell r="W65" t="str">
            <v>T11/ 2019</v>
          </cell>
          <cell r="X65" t="str">
            <v>T3/ 2020</v>
          </cell>
          <cell r="Y65" t="str">
            <v>T4/
 2020</v>
          </cell>
          <cell r="Z65">
            <v>91848</v>
          </cell>
          <cell r="AA65">
            <v>104975</v>
          </cell>
          <cell r="AB65" t="str">
            <v>T6/ 2020</v>
          </cell>
          <cell r="AC65" t="str">
            <v>T12/ 2020</v>
          </cell>
          <cell r="AD65" t="str">
            <v>T12/ 2020</v>
          </cell>
          <cell r="AE65" t="str">
            <v>T5/ 2021</v>
          </cell>
          <cell r="AF65" t="str">
            <v>T2/ 2021</v>
          </cell>
          <cell r="AG65" t="str">
            <v>T7/ 2021</v>
          </cell>
          <cell r="AH65" t="str">
            <v>Đã phê duyệt Chủ trương đầu tư, đang xác định ranh giới. Thẩm bản đạc và xin chỉ giới tháng 4.
Về phương án quy hoạch TMB: Đã phối hợp với tư vấn dự kiến TMB</v>
          </cell>
          <cell r="AI65" t="str">
            <v>Đã phê duyệt Chủ trương đầu tư, đang xác định ranh giới. Thẩm bản đạc và xin chỉ giới tháng 4.
Về phương án quy hoạch TMB: Đã phối hợp với tư vấn dự kiến TMB</v>
          </cell>
        </row>
        <row r="66">
          <cell r="B66" t="str">
            <v>Giải phóng mặt bằng tạo quỹ đất theo quy hoạch khu đất C3 tại xã Yên Viên, huyện Gia Lâm</v>
          </cell>
          <cell r="C66">
            <v>1</v>
          </cell>
          <cell r="D66" t="str">
            <v>X.Yên Viên</v>
          </cell>
          <cell r="E66">
            <v>21400</v>
          </cell>
          <cell r="F66">
            <v>21400</v>
          </cell>
          <cell r="G66" t="str">
            <v>TMB</v>
          </cell>
          <cell r="H66" t="str">
            <v>KHT</v>
          </cell>
          <cell r="I66">
            <v>3</v>
          </cell>
          <cell r="J66">
            <v>64200</v>
          </cell>
          <cell r="L66">
            <v>32100</v>
          </cell>
          <cell r="M66">
            <v>32100</v>
          </cell>
          <cell r="N66" t="str">
            <v>2074
13/3/19</v>
          </cell>
          <cell r="O66">
            <v>26995</v>
          </cell>
          <cell r="P66" t="str">
            <v>99/QLĐT-QH
23//11/2018</v>
          </cell>
          <cell r="Q66" t="str">
            <v>T5/ 2019</v>
          </cell>
          <cell r="R66" t="str">
            <v>T6/ 2019</v>
          </cell>
          <cell r="S66" t="str">
            <v>-</v>
          </cell>
          <cell r="T66" t="str">
            <v>T7/ 2019</v>
          </cell>
          <cell r="U66" t="str">
            <v>T9/ 2019</v>
          </cell>
          <cell r="V66" t="str">
            <v>T9/ 2019</v>
          </cell>
          <cell r="W66" t="str">
            <v>T9 /2019</v>
          </cell>
          <cell r="X66" t="str">
            <v>T10 /2019</v>
          </cell>
          <cell r="Y66" t="str">
            <v>T10/ 2019</v>
          </cell>
          <cell r="Z66">
            <v>55923</v>
          </cell>
          <cell r="AA66">
            <v>26995</v>
          </cell>
          <cell r="AB66" t="str">
            <v>T11/ 2019</v>
          </cell>
          <cell r="AC66" t="str">
            <v>T6/ 2020</v>
          </cell>
          <cell r="AD66" t="str">
            <v>T5/ 2021</v>
          </cell>
          <cell r="AE66" t="str">
            <v>T2/ 2021</v>
          </cell>
          <cell r="AF66" t="str">
            <v>T7/ 2020</v>
          </cell>
          <cell r="AG66" t="str">
            <v>T11/ 2020</v>
          </cell>
          <cell r="AH66" t="str">
            <v>Đã phê duyệt Chủ trương đầu tư, đang xác định ranh giới. Thẩm bản đạc và xin chỉ giới tháng 4.
Về phương án quy hoạch TMB: Đã phối hợp với tư vấn dự kiến TMB</v>
          </cell>
          <cell r="AI66" t="str">
            <v>Đã phê duyệt Chủ trương đầu tư, đã đo đạc bản đồ hiện trạng, đang thẩm định bản đạc ở Sở TN.</v>
          </cell>
        </row>
        <row r="67">
          <cell r="B67" t="str">
            <v>Giải phóng mặt bằng tạo quỹ đất theo quy hoạch khu đất C4 tại xã Yên Viên, huyện Gia Lâm</v>
          </cell>
          <cell r="C67">
            <v>1</v>
          </cell>
          <cell r="D67" t="str">
            <v>X.Yên Viên</v>
          </cell>
          <cell r="E67">
            <v>12300</v>
          </cell>
          <cell r="F67">
            <v>12300</v>
          </cell>
          <cell r="G67" t="str">
            <v>TMB</v>
          </cell>
          <cell r="H67" t="str">
            <v>KHT</v>
          </cell>
          <cell r="I67">
            <v>3</v>
          </cell>
          <cell r="J67">
            <v>36900</v>
          </cell>
          <cell r="L67">
            <v>18450</v>
          </cell>
          <cell r="M67">
            <v>18450</v>
          </cell>
          <cell r="N67" t="str">
            <v>2075
13/3/19</v>
          </cell>
          <cell r="O67">
            <v>16616</v>
          </cell>
          <cell r="P67" t="str">
            <v>99/QLĐT-QH
23//11/2018</v>
          </cell>
          <cell r="Q67" t="str">
            <v>T5/ 2019</v>
          </cell>
          <cell r="R67" t="str">
            <v>T6/ 2019</v>
          </cell>
          <cell r="S67" t="str">
            <v>-</v>
          </cell>
          <cell r="T67" t="str">
            <v>T7/ 2019</v>
          </cell>
          <cell r="U67" t="str">
            <v>T9/ 2019</v>
          </cell>
          <cell r="V67" t="str">
            <v>T9/ 2019</v>
          </cell>
          <cell r="W67" t="str">
            <v>T9 /2019</v>
          </cell>
          <cell r="X67" t="str">
            <v>T10 /2019</v>
          </cell>
          <cell r="Y67" t="str">
            <v>T10/ 2019</v>
          </cell>
          <cell r="Z67">
            <v>53836</v>
          </cell>
          <cell r="AA67">
            <v>16616</v>
          </cell>
          <cell r="AB67" t="str">
            <v>T11/ 2019</v>
          </cell>
          <cell r="AC67" t="str">
            <v>T6/ 2020</v>
          </cell>
          <cell r="AD67" t="str">
            <v>T5/ 2021</v>
          </cell>
          <cell r="AE67" t="str">
            <v>T2/ 2021</v>
          </cell>
          <cell r="AF67" t="str">
            <v>T7/ 2020</v>
          </cell>
          <cell r="AG67" t="str">
            <v>T11/ 2020</v>
          </cell>
          <cell r="AH67" t="str">
            <v>Đã phê duyệt Chủ trương đầu tư, đang xác định ranh giới. Thẩm bản đạc và xin chỉ giới tháng 4.
Về phương án quy hoạch TMB: Đã phối hợp với tư vấn dự kiến TMB</v>
          </cell>
          <cell r="AI67" t="str">
            <v>Đã phê duyệt Chủ trương đầu tư, đã đo đạc bản đồ hiện trạng, đang thẩm định bản đạc ở Sở TN.</v>
          </cell>
        </row>
        <row r="68">
          <cell r="B68" t="str">
            <v>Giải phóng mặt bằng tạo quỹ đất theo quy hoạch khu đất C5 tại xã Yên Viên, huyện Gia Lâm</v>
          </cell>
          <cell r="C68">
            <v>1</v>
          </cell>
          <cell r="D68" t="str">
            <v>X.Yên Viên</v>
          </cell>
          <cell r="E68">
            <v>19200</v>
          </cell>
          <cell r="F68">
            <v>19200</v>
          </cell>
          <cell r="G68" t="str">
            <v>TMB</v>
          </cell>
          <cell r="H68" t="str">
            <v>KHT</v>
          </cell>
          <cell r="I68">
            <v>3</v>
          </cell>
          <cell r="J68">
            <v>57600</v>
          </cell>
          <cell r="L68">
            <v>28800</v>
          </cell>
          <cell r="M68">
            <v>28800</v>
          </cell>
          <cell r="N68" t="str">
            <v>2076
13/3/19</v>
          </cell>
          <cell r="O68">
            <v>24490</v>
          </cell>
          <cell r="P68" t="str">
            <v>99/QLĐT-QH
23//11/2018</v>
          </cell>
          <cell r="Q68" t="str">
            <v>T5/ 2019</v>
          </cell>
          <cell r="R68" t="str">
            <v>T6/ 2019</v>
          </cell>
          <cell r="S68" t="str">
            <v>-</v>
          </cell>
          <cell r="T68" t="str">
            <v>T7/ 2019</v>
          </cell>
          <cell r="U68" t="str">
            <v>T9/ 2019</v>
          </cell>
          <cell r="V68" t="str">
            <v>T9/ 2019</v>
          </cell>
          <cell r="W68" t="str">
            <v>T9 /2019</v>
          </cell>
          <cell r="X68" t="str">
            <v>T10 /2019</v>
          </cell>
          <cell r="Y68" t="str">
            <v>T10/ 2019</v>
          </cell>
          <cell r="Z68">
            <v>104975</v>
          </cell>
          <cell r="AA68">
            <v>24490</v>
          </cell>
          <cell r="AB68" t="str">
            <v>T11/ 2019</v>
          </cell>
          <cell r="AC68" t="str">
            <v>T6/ 2020</v>
          </cell>
          <cell r="AD68" t="str">
            <v>T5/ 2021</v>
          </cell>
          <cell r="AE68" t="str">
            <v>T2/ 2021</v>
          </cell>
          <cell r="AF68" t="str">
            <v>T7/ 2020</v>
          </cell>
          <cell r="AG68" t="str">
            <v>T11/ 2020</v>
          </cell>
          <cell r="AH68" t="str">
            <v>Đã phê duyệt Chủ trương đầu tư, đang xác định ranh giới. Thẩm bản đạc và xin chỉ giới tháng 4.
Về phương án quy hoạch TMB: Đã phối hợp với tư vấn dự kiến TMB</v>
          </cell>
          <cell r="AI68" t="str">
            <v>Đã phê duyệt Chủ trương đầu tư, đã đo đạc bản đồ hiện trạng, đang thẩm định bản đạc ở Sở TN.</v>
          </cell>
        </row>
        <row r="69">
          <cell r="B69" t="str">
            <v>Giải phóng mặt bằng tạo quỹ đất theo quy hoạch khu đất C6 tại xã Yên Viên, huyện Gia Lâm</v>
          </cell>
          <cell r="C69">
            <v>1</v>
          </cell>
          <cell r="D69" t="str">
            <v>X.Yên Viên</v>
          </cell>
          <cell r="E69">
            <v>13200</v>
          </cell>
          <cell r="F69">
            <v>13200</v>
          </cell>
          <cell r="G69" t="str">
            <v>TMB</v>
          </cell>
          <cell r="H69" t="str">
            <v>KHT</v>
          </cell>
          <cell r="I69">
            <v>3</v>
          </cell>
          <cell r="J69">
            <v>39600</v>
          </cell>
          <cell r="L69">
            <v>19800</v>
          </cell>
          <cell r="M69">
            <v>19800</v>
          </cell>
          <cell r="N69" t="str">
            <v>2113
15/3/19</v>
          </cell>
          <cell r="O69">
            <v>17424</v>
          </cell>
          <cell r="P69" t="str">
            <v>99/QLĐT-QH
23//11/2018</v>
          </cell>
          <cell r="Q69" t="str">
            <v>T5/ 2019</v>
          </cell>
          <cell r="R69" t="str">
            <v>T6/ 2019</v>
          </cell>
          <cell r="S69" t="str">
            <v>-</v>
          </cell>
          <cell r="T69" t="str">
            <v>T7/ 2019</v>
          </cell>
          <cell r="U69" t="str">
            <v>T9/ 2019</v>
          </cell>
          <cell r="V69" t="str">
            <v>T9/ 2019</v>
          </cell>
          <cell r="W69" t="str">
            <v>T9 /2019</v>
          </cell>
          <cell r="X69" t="str">
            <v>T10 /2019</v>
          </cell>
          <cell r="Y69" t="str">
            <v>T10/ 2019</v>
          </cell>
          <cell r="Z69">
            <v>26995</v>
          </cell>
          <cell r="AA69">
            <v>17424</v>
          </cell>
          <cell r="AB69" t="str">
            <v>T11/ 2019</v>
          </cell>
          <cell r="AC69" t="str">
            <v>T6/ 2020</v>
          </cell>
          <cell r="AE69" t="str">
            <v>T7/ 2020</v>
          </cell>
          <cell r="AF69" t="str">
            <v>T7/ 2020</v>
          </cell>
          <cell r="AG69" t="str">
            <v>T11/ 2020</v>
          </cell>
          <cell r="AH69" t="str">
            <v>Đã phê duyệt Chủ trương đầu tư, đang tiến hành đo đạc bản đồ hiện trạng dự kiến hoàn thành 10/4.</v>
          </cell>
          <cell r="AI69" t="str">
            <v>Đã phê duyệt Chủ trương đầu tư, đã đo đạc bản đồ hiện trạng, đang thẩm định bản đạc ở Sở TN.</v>
          </cell>
        </row>
        <row r="70">
          <cell r="B70" t="str">
            <v>Giải phóng mặt bằng tạo quỹ đất theo quy hoạch khu đất C2 tại xã Yên Viên, huyện Gia Lâm</v>
          </cell>
          <cell r="C70">
            <v>1</v>
          </cell>
          <cell r="D70" t="str">
            <v>X.Yên Viên</v>
          </cell>
          <cell r="E70">
            <v>3800</v>
          </cell>
          <cell r="F70">
            <v>3800</v>
          </cell>
          <cell r="G70" t="str">
            <v>TMB</v>
          </cell>
          <cell r="H70" t="str">
            <v>KHT</v>
          </cell>
          <cell r="I70">
            <v>3</v>
          </cell>
          <cell r="J70">
            <v>11400</v>
          </cell>
          <cell r="L70">
            <v>5700</v>
          </cell>
          <cell r="M70">
            <v>5700</v>
          </cell>
          <cell r="N70" t="str">
            <v>2073
13/3/19</v>
          </cell>
          <cell r="O70">
            <v>4915</v>
          </cell>
          <cell r="P70" t="str">
            <v>101/QLĐT-QH
23//11/2018</v>
          </cell>
          <cell r="Q70" t="str">
            <v>T5/ 2019</v>
          </cell>
          <cell r="R70" t="str">
            <v>T6/ 2019</v>
          </cell>
          <cell r="S70" t="str">
            <v>-</v>
          </cell>
          <cell r="T70" t="str">
            <v>T7/ 2019</v>
          </cell>
          <cell r="U70" t="str">
            <v>T9/ 2019</v>
          </cell>
          <cell r="V70" t="str">
            <v>T9/ 2019</v>
          </cell>
          <cell r="W70" t="str">
            <v>T9 /2019</v>
          </cell>
          <cell r="X70" t="str">
            <v>T10 /2019</v>
          </cell>
          <cell r="Y70" t="str">
            <v>T10/ 2019</v>
          </cell>
          <cell r="Z70">
            <v>16616</v>
          </cell>
          <cell r="AA70">
            <v>4915</v>
          </cell>
          <cell r="AB70" t="str">
            <v>T11/ 2019</v>
          </cell>
          <cell r="AC70" t="str">
            <v>T6/ 2020</v>
          </cell>
          <cell r="AE70" t="str">
            <v>T7/ 2020</v>
          </cell>
          <cell r="AF70" t="str">
            <v>T7/ 2020</v>
          </cell>
          <cell r="AG70" t="str">
            <v>T11/ 2020</v>
          </cell>
          <cell r="AH70" t="str">
            <v>Đã phê duyệt Chủ trương đầu tư, đang tiến hành đo đạc bản đồ hiện trạng dự kiến hoàn thành 10/4.</v>
          </cell>
          <cell r="AI70" t="str">
            <v>Đã phê duyệt Chủ trương đầu tư, đã đo đạc bản đồ hiện trạng, đang thẩm định bản đạc ở Sở TN.</v>
          </cell>
        </row>
        <row r="71">
          <cell r="B71" t="str">
            <v>Giải phóng mặt bằng tạo quỹ đất theo quy hoạch khu đất C8-C9 tại các xã Yên Viên, huyện Gia Lâm</v>
          </cell>
          <cell r="C71">
            <v>1</v>
          </cell>
          <cell r="D71" t="str">
            <v>X.Yên Viên</v>
          </cell>
          <cell r="E71">
            <v>9036</v>
          </cell>
          <cell r="F71">
            <v>9036</v>
          </cell>
          <cell r="G71" t="str">
            <v>TMB</v>
          </cell>
          <cell r="H71" t="str">
            <v>KHT</v>
          </cell>
          <cell r="I71">
            <v>3</v>
          </cell>
          <cell r="J71">
            <v>27108</v>
          </cell>
          <cell r="L71">
            <v>13554</v>
          </cell>
          <cell r="M71">
            <v>13554</v>
          </cell>
          <cell r="N71" t="str">
            <v>2077
13/3/19</v>
          </cell>
          <cell r="O71">
            <v>11571</v>
          </cell>
          <cell r="P71" t="str">
            <v>101/QLĐT-QH
23//11/2018</v>
          </cell>
          <cell r="Q71" t="str">
            <v>T5/ 2019</v>
          </cell>
          <cell r="R71" t="str">
            <v>T6/ 2019</v>
          </cell>
          <cell r="S71" t="str">
            <v>-</v>
          </cell>
          <cell r="T71" t="str">
            <v>T7/ 2019</v>
          </cell>
          <cell r="U71" t="str">
            <v>T9/ 2019</v>
          </cell>
          <cell r="V71" t="str">
            <v>T9/ 2019</v>
          </cell>
          <cell r="W71" t="str">
            <v>T9 /2019</v>
          </cell>
          <cell r="X71" t="str">
            <v>T10 /2019</v>
          </cell>
          <cell r="Y71" t="str">
            <v>T10/ 2019</v>
          </cell>
          <cell r="Z71">
            <v>24490</v>
          </cell>
          <cell r="AA71">
            <v>11571</v>
          </cell>
          <cell r="AB71" t="str">
            <v>T11/ 2019</v>
          </cell>
          <cell r="AC71" t="str">
            <v>T6/ 2020</v>
          </cell>
          <cell r="AE71" t="str">
            <v>T7/ 2020</v>
          </cell>
          <cell r="AF71" t="str">
            <v>T7/ 2020</v>
          </cell>
          <cell r="AG71" t="str">
            <v>T11/ 2020</v>
          </cell>
          <cell r="AH71" t="str">
            <v>Đã phê duyệt Chủ trương đầu tư, đang tiến hành đo đạc bản đồ hiện trạng dự kiến hoàn thành 10/4.</v>
          </cell>
          <cell r="AI71" t="str">
            <v>Đã phê duyệt Chủ trương đầu tư, đã đo đạc bản đồ hiện trạng, đang thẩm định bản đạc ở Sở TN.</v>
          </cell>
        </row>
        <row r="72">
          <cell r="B72" t="str">
            <v>Giải phóng mặt bằng tạo quỹ đất theo quy hoạch khu đất C10 tại xã Dương Hà, huyện Gia Lâm</v>
          </cell>
          <cell r="C72">
            <v>1</v>
          </cell>
          <cell r="D72" t="str">
            <v>Dương Hà</v>
          </cell>
          <cell r="E72">
            <v>10600</v>
          </cell>
          <cell r="F72">
            <v>10600</v>
          </cell>
          <cell r="G72" t="str">
            <v>TMB</v>
          </cell>
          <cell r="H72" t="str">
            <v>KHT</v>
          </cell>
          <cell r="I72">
            <v>3</v>
          </cell>
          <cell r="J72">
            <v>31800</v>
          </cell>
          <cell r="L72">
            <v>15900</v>
          </cell>
          <cell r="M72">
            <v>15900</v>
          </cell>
          <cell r="N72" t="str">
            <v>2078
13/3/19</v>
          </cell>
          <cell r="O72">
            <v>14676</v>
          </cell>
          <cell r="P72" t="str">
            <v>99/QLĐT-QH
23//11/2018</v>
          </cell>
          <cell r="Q72" t="str">
            <v>T5/ 2019</v>
          </cell>
          <cell r="R72" t="str">
            <v>T6/ 2019</v>
          </cell>
          <cell r="S72" t="str">
            <v>-</v>
          </cell>
          <cell r="T72" t="str">
            <v>T7/ 2019</v>
          </cell>
          <cell r="U72" t="str">
            <v>T9/ 2019</v>
          </cell>
          <cell r="V72" t="str">
            <v>T9/ 2019</v>
          </cell>
          <cell r="W72" t="str">
            <v>T9 /2019</v>
          </cell>
          <cell r="X72" t="str">
            <v>T10 /2019</v>
          </cell>
          <cell r="Y72" t="str">
            <v>T10/ 2019</v>
          </cell>
          <cell r="Z72">
            <v>17424</v>
          </cell>
          <cell r="AA72">
            <v>14676</v>
          </cell>
          <cell r="AB72" t="str">
            <v>T11/ 2019</v>
          </cell>
          <cell r="AC72" t="str">
            <v>T6/ 2020</v>
          </cell>
          <cell r="AE72" t="str">
            <v>T7/ 2020</v>
          </cell>
          <cell r="AF72" t="str">
            <v>T7/ 2020</v>
          </cell>
          <cell r="AG72" t="str">
            <v>T11/ 2020</v>
          </cell>
          <cell r="AH72" t="str">
            <v>Đã phê duyệt Chủ trương đầu tư, đang tiến hành đo đạc bản đồ hiện trạng dự kiến hoàn thành 10/4.</v>
          </cell>
          <cell r="AI72" t="str">
            <v>Đã phê duyệt Chủ trương đầu tư, đã đo đạc bản đồ hiện trạng, đang thẩm định bản đạc ở Sở TN.</v>
          </cell>
        </row>
        <row r="73">
          <cell r="B73" t="str">
            <v>Giải phóng mặt bằng tạo quỹ đất theo quy hoạch khu đất C18 tại xã Kiêu Kỵ, huyện Gia Lâm</v>
          </cell>
          <cell r="C73">
            <v>1</v>
          </cell>
          <cell r="D73" t="str">
            <v>Kiêu Kỵ</v>
          </cell>
          <cell r="E73">
            <v>31300</v>
          </cell>
          <cell r="F73">
            <v>31300</v>
          </cell>
          <cell r="G73" t="str">
            <v>TMB</v>
          </cell>
          <cell r="H73" t="str">
            <v>KHT</v>
          </cell>
          <cell r="I73">
            <v>3</v>
          </cell>
          <cell r="J73">
            <v>93900</v>
          </cell>
          <cell r="L73">
            <v>46950</v>
          </cell>
          <cell r="M73">
            <v>46950</v>
          </cell>
          <cell r="N73" t="str">
            <v>2080
13/3/19</v>
          </cell>
          <cell r="O73">
            <v>38280</v>
          </cell>
          <cell r="P73" t="str">
            <v>100/QLĐT-QH
23//11/2018</v>
          </cell>
          <cell r="Q73" t="str">
            <v>T5/ 2019</v>
          </cell>
          <cell r="R73" t="str">
            <v>T6/ 2019</v>
          </cell>
          <cell r="S73" t="str">
            <v>-</v>
          </cell>
          <cell r="T73" t="str">
            <v>T7/ 2019</v>
          </cell>
          <cell r="U73" t="str">
            <v>T9/ 2019</v>
          </cell>
          <cell r="V73" t="str">
            <v>T9/ 2019</v>
          </cell>
          <cell r="W73" t="str">
            <v>T9 /2019</v>
          </cell>
          <cell r="X73" t="str">
            <v>T10 /2019</v>
          </cell>
          <cell r="Y73" t="str">
            <v>T10/ 2019</v>
          </cell>
          <cell r="Z73">
            <v>4915</v>
          </cell>
          <cell r="AA73">
            <v>38280</v>
          </cell>
          <cell r="AB73" t="str">
            <v>T11/ 2019</v>
          </cell>
          <cell r="AC73" t="str">
            <v>T6/ 2020</v>
          </cell>
          <cell r="AE73" t="str">
            <v>T7/ 2020</v>
          </cell>
          <cell r="AF73" t="str">
            <v>T7/ 2020</v>
          </cell>
          <cell r="AG73" t="str">
            <v>T11/ 2020</v>
          </cell>
          <cell r="AH73" t="str">
            <v>Đã phê duyệt Chủ trương đầu tư, đang tiến hành đo đạc bản đồ hiện trạng dự kiến hoàn thành 10/4.</v>
          </cell>
          <cell r="AI73" t="str">
            <v>Đã phê duyệt Chủ trương đầu tư, đã đo đạc bản đồ hiện trạng, đang thẩm định bản đạc ở Sở TN.</v>
          </cell>
        </row>
        <row r="74">
          <cell r="B74" t="str">
            <v>Giải phóng mặt bằng tạo quỹ đất theo quy hoạch khu đất C19 tại xã Đa Tốn, huyện Gia Lâm</v>
          </cell>
          <cell r="C74">
            <v>1</v>
          </cell>
          <cell r="D74" t="str">
            <v>Đa Tốn</v>
          </cell>
          <cell r="E74">
            <v>7600</v>
          </cell>
          <cell r="F74">
            <v>7600</v>
          </cell>
          <cell r="G74" t="str">
            <v>TMB</v>
          </cell>
          <cell r="H74" t="str">
            <v>KHT</v>
          </cell>
          <cell r="I74">
            <v>3</v>
          </cell>
          <cell r="J74">
            <v>22800</v>
          </cell>
          <cell r="L74">
            <v>11400</v>
          </cell>
          <cell r="M74">
            <v>11400</v>
          </cell>
          <cell r="N74" t="str">
            <v>2081
13/3/19</v>
          </cell>
          <cell r="O74">
            <v>11256</v>
          </cell>
          <cell r="P74" t="str">
            <v>100/QLĐT-QH
23//11/2018</v>
          </cell>
          <cell r="Q74" t="str">
            <v>T5/ 2019</v>
          </cell>
          <cell r="R74" t="str">
            <v>T6/ 2019</v>
          </cell>
          <cell r="S74" t="str">
            <v>-</v>
          </cell>
          <cell r="T74" t="str">
            <v>T7/ 2019</v>
          </cell>
          <cell r="U74" t="str">
            <v>T9/ 2019</v>
          </cell>
          <cell r="V74" t="str">
            <v>T9/ 2019</v>
          </cell>
          <cell r="W74" t="str">
            <v>T9 /2019</v>
          </cell>
          <cell r="X74" t="str">
            <v>T10 /2019</v>
          </cell>
          <cell r="Y74" t="str">
            <v>T10/ 2019</v>
          </cell>
          <cell r="Z74">
            <v>11571</v>
          </cell>
          <cell r="AA74">
            <v>11256</v>
          </cell>
          <cell r="AB74" t="str">
            <v>T11/ 2019</v>
          </cell>
          <cell r="AC74" t="str">
            <v>T6/ 2020</v>
          </cell>
          <cell r="AE74" t="str">
            <v>T7/ 2020</v>
          </cell>
          <cell r="AF74" t="str">
            <v>T7/ 2020</v>
          </cell>
          <cell r="AG74" t="str">
            <v>T11/ 2020</v>
          </cell>
          <cell r="AH74" t="str">
            <v>Đã phê duyệt Chủ trương đầu tư, đang tiến hành đo đạc bản đồ hiện trạng dự kiến hoàn thành 10/4.</v>
          </cell>
          <cell r="AI74" t="str">
            <v>Đã phê duyệt Chủ trương đầu tư, đã đo đạc bản đồ hiện trạng, đang thẩm định bản đạc ở Sở TN.</v>
          </cell>
        </row>
        <row r="75">
          <cell r="B75" t="str">
            <v>Giải phóng mặt bằng tạo quỹ đất theo quy hoạch khu đất C12 tại xã Đình Xuyên, huyện Gia Lâm</v>
          </cell>
          <cell r="C75">
            <v>1</v>
          </cell>
          <cell r="D75" t="str">
            <v>Đình Xuyên</v>
          </cell>
          <cell r="E75">
            <v>9700</v>
          </cell>
          <cell r="F75">
            <v>9700</v>
          </cell>
          <cell r="G75" t="str">
            <v>TMB</v>
          </cell>
          <cell r="H75" t="str">
            <v>KHT</v>
          </cell>
          <cell r="I75">
            <v>3</v>
          </cell>
          <cell r="J75">
            <v>29100</v>
          </cell>
          <cell r="L75">
            <v>14550</v>
          </cell>
          <cell r="M75">
            <v>14550</v>
          </cell>
          <cell r="N75" t="str">
            <v>2079
13/3/19</v>
          </cell>
          <cell r="O75">
            <v>12398</v>
          </cell>
          <cell r="P75" t="str">
            <v>101/QLĐT-QH
23//11/2018</v>
          </cell>
          <cell r="Q75" t="str">
            <v>T5/ 2019</v>
          </cell>
          <cell r="R75" t="str">
            <v>T6/ 2019</v>
          </cell>
          <cell r="S75" t="str">
            <v>-</v>
          </cell>
          <cell r="T75" t="str">
            <v>T7/ 2019</v>
          </cell>
          <cell r="U75" t="str">
            <v>T9/ 2019</v>
          </cell>
          <cell r="V75" t="str">
            <v>T9/ 2019</v>
          </cell>
          <cell r="W75" t="str">
            <v>T9 /2019</v>
          </cell>
          <cell r="X75" t="str">
            <v>T10 /2019</v>
          </cell>
          <cell r="Y75" t="str">
            <v>T10/ 2019</v>
          </cell>
          <cell r="Z75">
            <v>14676</v>
          </cell>
          <cell r="AA75">
            <v>12398</v>
          </cell>
          <cell r="AB75" t="str">
            <v>T11/ 2019</v>
          </cell>
          <cell r="AC75" t="str">
            <v>T6/ 2020</v>
          </cell>
          <cell r="AE75" t="str">
            <v>T7/ 2020</v>
          </cell>
          <cell r="AF75" t="str">
            <v>T7/ 2020</v>
          </cell>
          <cell r="AG75" t="str">
            <v>T11/ 2020</v>
          </cell>
          <cell r="AH75" t="str">
            <v>Đã phê duyệt Chủ trương đầu tư, đang tiến hành đo đạc bản đồ hiện trạng dự kiến hoàn thành 10/4.</v>
          </cell>
          <cell r="AI75" t="str">
            <v>Đã phê duyệt Chủ trương đầu tư, đã đo đạc bản đồ hiện trạng, đang thẩm định bản đạc ở Sở TN.</v>
          </cell>
        </row>
        <row r="76">
          <cell r="B76" t="str">
            <v>Giải phóng mặt bằng tạo quỹ đất theo quy hoạch khu đất C11, tại các xã Đình Xuyên, Dương Hà, huyện Gia Lâm</v>
          </cell>
          <cell r="C76">
            <v>1</v>
          </cell>
          <cell r="D76" t="str">
            <v>Đình Xuyên, Dương Hà</v>
          </cell>
          <cell r="E76">
            <v>3800</v>
          </cell>
          <cell r="F76">
            <v>3800</v>
          </cell>
          <cell r="G76" t="str">
            <v>TMB</v>
          </cell>
          <cell r="H76" t="str">
            <v>KHT</v>
          </cell>
          <cell r="I76">
            <v>3</v>
          </cell>
          <cell r="J76">
            <v>11400</v>
          </cell>
          <cell r="L76">
            <v>5700</v>
          </cell>
          <cell r="M76">
            <v>5700</v>
          </cell>
          <cell r="N76" t="str">
            <v>2209
19/3/19</v>
          </cell>
          <cell r="O76">
            <v>6907</v>
          </cell>
          <cell r="P76" t="str">
            <v>99/QLĐT-QH
23//11/2018</v>
          </cell>
          <cell r="Q76" t="str">
            <v>T5/ 2019</v>
          </cell>
          <cell r="R76" t="str">
            <v>T6/ 2019</v>
          </cell>
          <cell r="S76" t="str">
            <v>-</v>
          </cell>
          <cell r="T76" t="str">
            <v>T7/ 2019</v>
          </cell>
          <cell r="U76" t="str">
            <v>T9/ 2019</v>
          </cell>
          <cell r="V76" t="str">
            <v>T9/ 2019</v>
          </cell>
          <cell r="W76" t="str">
            <v>T9 /2019</v>
          </cell>
          <cell r="X76" t="str">
            <v>T10 /2019</v>
          </cell>
          <cell r="Y76" t="str">
            <v>T10/ 2019</v>
          </cell>
          <cell r="Z76">
            <v>38280</v>
          </cell>
          <cell r="AA76">
            <v>6907</v>
          </cell>
          <cell r="AB76" t="str">
            <v>T11/ 2019</v>
          </cell>
          <cell r="AC76" t="str">
            <v>T6/ 2020</v>
          </cell>
          <cell r="AE76" t="str">
            <v>T7/ 2020</v>
          </cell>
          <cell r="AF76" t="str">
            <v>T7/ 2020</v>
          </cell>
          <cell r="AG76" t="str">
            <v>T11/ 2020</v>
          </cell>
          <cell r="AH76" t="str">
            <v>Đã phê duyệt Chủ trương đầu tư, đang tiến hành đo đạc bản đồ hiện trạng dự kiến hoàn thành 10/4.</v>
          </cell>
          <cell r="AI76" t="str">
            <v>Đã phê duyệt Chủ trương đầu tư, đã đo đạc bản đồ hiện trạng, đang thẩm định bản đạc ở Sở TN.</v>
          </cell>
        </row>
        <row r="77">
          <cell r="B77" t="str">
            <v>Giải phóng mặt bằng tạo quỹ đất theo quy hoạch khu đất C1 tại xã Yên Thường, huyện Gia Lâm</v>
          </cell>
          <cell r="C77">
            <v>1</v>
          </cell>
          <cell r="D77" t="str">
            <v>Yên Thường</v>
          </cell>
          <cell r="E77">
            <v>5400</v>
          </cell>
          <cell r="F77">
            <v>5400</v>
          </cell>
          <cell r="G77" t="str">
            <v>TMB</v>
          </cell>
          <cell r="H77" t="str">
            <v>KHT</v>
          </cell>
          <cell r="I77">
            <v>3</v>
          </cell>
          <cell r="J77">
            <v>16200</v>
          </cell>
          <cell r="L77">
            <v>8100</v>
          </cell>
          <cell r="M77">
            <v>8100</v>
          </cell>
          <cell r="N77" t="str">
            <v>2072
13/3/19</v>
          </cell>
          <cell r="O77">
            <v>6944</v>
          </cell>
          <cell r="P77" t="str">
            <v>101/QLĐT-QH
23//11/2018</v>
          </cell>
          <cell r="Q77" t="str">
            <v>T5/ 2019</v>
          </cell>
          <cell r="R77" t="str">
            <v>T6/ 2019</v>
          </cell>
          <cell r="S77" t="str">
            <v>-</v>
          </cell>
          <cell r="T77" t="str">
            <v>T7/ 2019</v>
          </cell>
          <cell r="U77" t="str">
            <v>T9/ 2019</v>
          </cell>
          <cell r="V77" t="str">
            <v>T9/ 2019</v>
          </cell>
          <cell r="W77" t="str">
            <v>T9 /2019</v>
          </cell>
          <cell r="X77" t="str">
            <v>T10 /2019</v>
          </cell>
          <cell r="Y77" t="str">
            <v>T10/ 2019</v>
          </cell>
          <cell r="Z77">
            <v>11256</v>
          </cell>
          <cell r="AA77">
            <v>6944</v>
          </cell>
          <cell r="AB77" t="str">
            <v>T11/ 2019</v>
          </cell>
          <cell r="AC77" t="str">
            <v>T6/ 2020</v>
          </cell>
          <cell r="AE77" t="str">
            <v>T7/ 2020</v>
          </cell>
          <cell r="AF77" t="str">
            <v>T7/ 2020</v>
          </cell>
          <cell r="AG77" t="str">
            <v>T11/ 2020</v>
          </cell>
          <cell r="AH77" t="str">
            <v>Đã phê duyệt Chủ trương đầu tư, đang tiến hành đo đạc bản đồ hiện trạng dự kiến hoàn thành 10/4.</v>
          </cell>
          <cell r="AI77" t="str">
            <v>Đã phê duyệt Chủ trương đầu tư, đã đo đạc bản đồ hiện trạng, đang thẩm định bản đạc ở Sở TN.</v>
          </cell>
        </row>
        <row r="78">
          <cell r="B78" t="str">
            <v>Đang thẩm định chủ trương đầu tư</v>
          </cell>
          <cell r="C78">
            <v>4</v>
          </cell>
          <cell r="D78" t="str">
            <v>Đình Xuyên</v>
          </cell>
          <cell r="E78">
            <v>151829</v>
          </cell>
          <cell r="F78">
            <v>151829</v>
          </cell>
          <cell r="G78" t="str">
            <v>TMB</v>
          </cell>
          <cell r="H78" t="str">
            <v>KHT</v>
          </cell>
          <cell r="I78">
            <v>12</v>
          </cell>
          <cell r="J78">
            <v>455487</v>
          </cell>
          <cell r="K78">
            <v>0</v>
          </cell>
          <cell r="L78">
            <v>227743.5</v>
          </cell>
          <cell r="M78">
            <v>227743.5</v>
          </cell>
          <cell r="N78">
            <v>0</v>
          </cell>
          <cell r="O78">
            <v>204734</v>
          </cell>
          <cell r="P78" t="str">
            <v>101/QLĐT-QH
23//11/2018</v>
          </cell>
          <cell r="Q78" t="str">
            <v>T5/ 2019</v>
          </cell>
          <cell r="R78" t="str">
            <v>T6/ 2019</v>
          </cell>
          <cell r="S78" t="str">
            <v>-</v>
          </cell>
          <cell r="T78" t="str">
            <v>T7/ 2019</v>
          </cell>
          <cell r="U78" t="str">
            <v>T9/ 2019</v>
          </cell>
          <cell r="V78" t="str">
            <v>T9/ 2019</v>
          </cell>
          <cell r="W78" t="str">
            <v>T9 /2019</v>
          </cell>
          <cell r="X78" t="str">
            <v>T10 /2019</v>
          </cell>
          <cell r="Y78" t="str">
            <v>T10/ 2019</v>
          </cell>
          <cell r="Z78">
            <v>12398</v>
          </cell>
          <cell r="AA78">
            <v>204734</v>
          </cell>
          <cell r="AB78" t="str">
            <v>T6/ 2020</v>
          </cell>
          <cell r="AE78" t="str">
            <v>T7/ 2020</v>
          </cell>
          <cell r="AF78" t="str">
            <v>T11/ 2020</v>
          </cell>
          <cell r="AH78" t="str">
            <v>Đã phê duyệt Chủ trương đầu tư, đang tiến hành đo đạc bản đồ hiện trạng dự kiến hoàn thành 10/4.</v>
          </cell>
        </row>
        <row r="79">
          <cell r="B79" t="str">
            <v>Giải phóng mặt bằng tạo quỹ đất theo quy hoạch khu đất C13 tại Thị trấn Trâu Quỳ, huyện Gia Lâm</v>
          </cell>
          <cell r="C79">
            <v>1</v>
          </cell>
          <cell r="D79" t="str">
            <v>Trâu Quỳ</v>
          </cell>
          <cell r="E79">
            <v>29100</v>
          </cell>
          <cell r="F79">
            <v>29100</v>
          </cell>
          <cell r="G79" t="str">
            <v>TMB</v>
          </cell>
          <cell r="H79" t="str">
            <v>KHT</v>
          </cell>
          <cell r="I79">
            <v>3</v>
          </cell>
          <cell r="J79">
            <v>87300</v>
          </cell>
          <cell r="L79">
            <v>43650</v>
          </cell>
          <cell r="M79">
            <v>43650</v>
          </cell>
          <cell r="N79" t="str">
            <v>T4/ 2019</v>
          </cell>
          <cell r="O79">
            <v>38412</v>
          </cell>
          <cell r="P79" t="str">
            <v>100/QLĐT-QH
23//11/2018</v>
          </cell>
          <cell r="Q79" t="str">
            <v>T5/ 2019</v>
          </cell>
          <cell r="R79" t="str">
            <v>T6/ 2019</v>
          </cell>
          <cell r="S79" t="str">
            <v>-</v>
          </cell>
          <cell r="T79" t="str">
            <v>T7/ 2019</v>
          </cell>
          <cell r="U79" t="str">
            <v>T9/ 2019</v>
          </cell>
          <cell r="V79" t="str">
            <v>T9/ 2019</v>
          </cell>
          <cell r="W79" t="str">
            <v>T9 /2019</v>
          </cell>
          <cell r="X79" t="str">
            <v>T10 /2019</v>
          </cell>
          <cell r="Y79" t="str">
            <v>T10/ 2019</v>
          </cell>
          <cell r="Z79">
            <v>6907</v>
          </cell>
          <cell r="AA79">
            <v>38412</v>
          </cell>
          <cell r="AB79" t="str">
            <v>T11/ 2019</v>
          </cell>
          <cell r="AC79" t="str">
            <v>T6/ 2020</v>
          </cell>
          <cell r="AE79" t="str">
            <v>T7/ 2020</v>
          </cell>
          <cell r="AF79" t="str">
            <v>T7/ 2020</v>
          </cell>
          <cell r="AG79" t="str">
            <v>T11/ 2020</v>
          </cell>
          <cell r="AH79" t="str">
            <v>Đã phê duyệt Chủ trương đầu tư, đang tiến hành đo đạc bản đồ hiện trạng dự kiến hoàn thành 10/4.</v>
          </cell>
          <cell r="AI79" t="str">
            <v>Đã trình chủ trương đầu tư. UBND huyện đang xin ý kiến HĐND, dự kiến T4/2019 phê Chủ trương đầu tư.
- Đang tiến hành đo đạc.</v>
          </cell>
        </row>
        <row r="80">
          <cell r="B80" t="str">
            <v>Giải phóng mặt bằng tạo quỹ đất theo quy hoạch khu đất C14 tại Thị trấn Trâu Quỳ, huyện Gia Lâm</v>
          </cell>
          <cell r="C80">
            <v>1</v>
          </cell>
          <cell r="D80" t="str">
            <v>Trâu Quỳ</v>
          </cell>
          <cell r="E80">
            <v>42000</v>
          </cell>
          <cell r="F80">
            <v>42000</v>
          </cell>
          <cell r="G80" t="str">
            <v>TMB</v>
          </cell>
          <cell r="H80" t="str">
            <v>KHT</v>
          </cell>
          <cell r="I80">
            <v>3</v>
          </cell>
          <cell r="J80">
            <v>126000</v>
          </cell>
          <cell r="L80">
            <v>63000</v>
          </cell>
          <cell r="M80">
            <v>63000</v>
          </cell>
          <cell r="N80" t="str">
            <v>T4/ 2019</v>
          </cell>
          <cell r="O80">
            <v>55440.000000000007</v>
          </cell>
          <cell r="P80" t="str">
            <v>100/QLĐT-QH
23//11/2018</v>
          </cell>
          <cell r="Q80" t="str">
            <v>T5/ 2019</v>
          </cell>
          <cell r="R80" t="str">
            <v>T6/ 2019</v>
          </cell>
          <cell r="S80" t="str">
            <v>-</v>
          </cell>
          <cell r="T80" t="str">
            <v>T7/ 2019</v>
          </cell>
          <cell r="U80" t="str">
            <v>T9/ 2019</v>
          </cell>
          <cell r="V80" t="str">
            <v>T9/ 2019</v>
          </cell>
          <cell r="W80" t="str">
            <v>T9 /2019</v>
          </cell>
          <cell r="X80" t="str">
            <v>T10 /2019</v>
          </cell>
          <cell r="Y80" t="str">
            <v>T10/ 2019</v>
          </cell>
          <cell r="Z80">
            <v>6944</v>
          </cell>
          <cell r="AA80">
            <v>55440.000000000007</v>
          </cell>
          <cell r="AB80" t="str">
            <v>T11/ 2019</v>
          </cell>
          <cell r="AC80" t="str">
            <v>T6/ 2020</v>
          </cell>
          <cell r="AE80" t="str">
            <v>T7/ 2020</v>
          </cell>
          <cell r="AF80" t="str">
            <v>T7/ 2020</v>
          </cell>
          <cell r="AG80" t="str">
            <v>T11/ 2020</v>
          </cell>
          <cell r="AH80" t="str">
            <v>Đã phê duyệt Chủ trương đầu tư, đang tiến hành đo đạc bản đồ hiện trạng dự kiến hoàn thành 10/4.</v>
          </cell>
          <cell r="AI80" t="str">
            <v>Đã trình chủ trương đầu tư. UBND huyện đang xin ý kiến HĐND, dự kiến T4/2019 phê Chủ trương đầu tư.
- Đang tiến hành đo đạc.</v>
          </cell>
        </row>
        <row r="81">
          <cell r="B81" t="str">
            <v>Giải phóng mặt bằng tạo quỹ đất theo quy hoạch khu đất C15 tại Thị trấn Trâu Quỳ, huyện Gia Lâm</v>
          </cell>
          <cell r="C81">
            <v>1</v>
          </cell>
          <cell r="D81" t="str">
            <v>Trâu Quỳ</v>
          </cell>
          <cell r="E81">
            <v>46429</v>
          </cell>
          <cell r="F81">
            <v>46429</v>
          </cell>
          <cell r="G81" t="str">
            <v>TMB</v>
          </cell>
          <cell r="H81" t="str">
            <v>KHT</v>
          </cell>
          <cell r="I81">
            <v>3</v>
          </cell>
          <cell r="J81">
            <v>139287</v>
          </cell>
          <cell r="K81">
            <v>0</v>
          </cell>
          <cell r="L81">
            <v>69643.5</v>
          </cell>
          <cell r="M81">
            <v>69643.5</v>
          </cell>
          <cell r="N81" t="str">
            <v>T4/ 2019</v>
          </cell>
          <cell r="O81">
            <v>65606</v>
          </cell>
          <cell r="P81" t="str">
            <v>100/QLĐT-QH
23//11/2018</v>
          </cell>
          <cell r="Q81" t="str">
            <v>T6/ 2019</v>
          </cell>
          <cell r="R81" t="str">
            <v>T7/ 2019</v>
          </cell>
          <cell r="T81" t="str">
            <v>T7/ 2019</v>
          </cell>
          <cell r="U81" t="str">
            <v>T9/ 2019</v>
          </cell>
          <cell r="V81" t="str">
            <v>T9/ 2019</v>
          </cell>
          <cell r="W81" t="str">
            <v>T9 /2019</v>
          </cell>
          <cell r="X81" t="str">
            <v>T10 /2019</v>
          </cell>
          <cell r="Y81" t="str">
            <v>T10/ 2019</v>
          </cell>
          <cell r="Z81">
            <v>204734</v>
          </cell>
          <cell r="AA81">
            <v>65606</v>
          </cell>
          <cell r="AB81" t="str">
            <v>T11/ 2019</v>
          </cell>
          <cell r="AC81" t="str">
            <v>T6/ 2020</v>
          </cell>
          <cell r="AF81" t="str">
            <v>T7/ 2020</v>
          </cell>
          <cell r="AG81" t="str">
            <v>T11/ 2020</v>
          </cell>
          <cell r="AI81" t="str">
            <v>Đã trình chủ trương đầu tư. UBND huyện đang xin ý kiến HĐND, dự kiến T4/2019 phê Chủ trương đầu tư.
- Đang tiến hành đo đạc.</v>
          </cell>
        </row>
        <row r="82">
          <cell r="B82" t="str">
            <v>Giải phóng mặt bằng tạo quỹ đất theo quy hoạch khu đất C16 tại Thị trấn Trâu Quỳ, huyện Gia Lâm</v>
          </cell>
          <cell r="C82">
            <v>1</v>
          </cell>
          <cell r="D82" t="str">
            <v>Trâu Quỳ</v>
          </cell>
          <cell r="E82">
            <v>34300</v>
          </cell>
          <cell r="F82">
            <v>34300</v>
          </cell>
          <cell r="G82" t="str">
            <v>TMB</v>
          </cell>
          <cell r="H82" t="str">
            <v>KHT</v>
          </cell>
          <cell r="I82">
            <v>3</v>
          </cell>
          <cell r="J82">
            <v>102900</v>
          </cell>
          <cell r="L82">
            <v>51450</v>
          </cell>
          <cell r="M82">
            <v>51450</v>
          </cell>
          <cell r="N82" t="str">
            <v>T4/ 2019</v>
          </cell>
          <cell r="O82">
            <v>45276</v>
          </cell>
          <cell r="P82" t="str">
            <v>100/QLĐT-QH
23//11/2018</v>
          </cell>
          <cell r="Q82" t="str">
            <v>T5/ 2019</v>
          </cell>
          <cell r="R82" t="str">
            <v>T6/ 2019</v>
          </cell>
          <cell r="S82" t="str">
            <v>-</v>
          </cell>
          <cell r="T82" t="str">
            <v>T7/ 2019</v>
          </cell>
          <cell r="U82" t="str">
            <v>T9/ 2019</v>
          </cell>
          <cell r="V82" t="str">
            <v>T9/ 2019</v>
          </cell>
          <cell r="W82" t="str">
            <v>T9 /2019</v>
          </cell>
          <cell r="X82" t="str">
            <v>T10 /2019</v>
          </cell>
          <cell r="Y82" t="str">
            <v>T10/ 2019</v>
          </cell>
          <cell r="Z82">
            <v>38412</v>
          </cell>
          <cell r="AA82">
            <v>45276</v>
          </cell>
          <cell r="AB82" t="str">
            <v>T11/ 2019</v>
          </cell>
          <cell r="AC82" t="str">
            <v>T6/ 2020</v>
          </cell>
          <cell r="AE82" t="str">
            <v>T7/ 2020</v>
          </cell>
          <cell r="AF82" t="str">
            <v>T7/ 2020</v>
          </cell>
          <cell r="AG82" t="str">
            <v>T11/ 2020</v>
          </cell>
          <cell r="AH82" t="str">
            <v>Đã trình chủ trương đầu tư. UBND huyện đang xin ý kiến HĐND, dự kiến 31/3 phê Chủ trương đầu tư.
- Đang tiến hành đo đạc.</v>
          </cell>
          <cell r="AI82" t="str">
            <v>Đã trình chủ trương đầu tư. UBND huyện đang xin ý kiến HĐND, dự kiến T4/2019 phê Chủ trương đầu tư.
- Đang tiến hành đo đạc.</v>
          </cell>
        </row>
        <row r="83">
          <cell r="B83" t="str">
            <v>Đang lập CTĐT</v>
          </cell>
          <cell r="C83">
            <v>1</v>
          </cell>
          <cell r="D83" t="str">
            <v>Trâu Quỳ</v>
          </cell>
          <cell r="E83">
            <v>8900</v>
          </cell>
          <cell r="F83">
            <v>8900</v>
          </cell>
          <cell r="G83" t="str">
            <v>TMB</v>
          </cell>
          <cell r="H83" t="str">
            <v>KHT</v>
          </cell>
          <cell r="I83">
            <v>3</v>
          </cell>
          <cell r="J83">
            <v>106800</v>
          </cell>
          <cell r="K83">
            <v>0</v>
          </cell>
          <cell r="L83">
            <v>0</v>
          </cell>
          <cell r="M83">
            <v>106800</v>
          </cell>
          <cell r="N83" t="str">
            <v>T3/ 2019</v>
          </cell>
          <cell r="O83">
            <v>72</v>
          </cell>
          <cell r="P83" t="str">
            <v>100/QLĐT-QH
23//11/2018</v>
          </cell>
          <cell r="Q83" t="str">
            <v>T5/ 2019</v>
          </cell>
          <cell r="R83" t="str">
            <v>T6/ 2019</v>
          </cell>
          <cell r="S83" t="str">
            <v>-</v>
          </cell>
          <cell r="T83" t="str">
            <v>T7/ 2019</v>
          </cell>
          <cell r="U83" t="str">
            <v>T9/ 2019</v>
          </cell>
          <cell r="V83" t="str">
            <v>T9/ 2019</v>
          </cell>
          <cell r="W83" t="str">
            <v>T9 /2019</v>
          </cell>
          <cell r="X83" t="str">
            <v>T10 /2019</v>
          </cell>
          <cell r="Y83" t="str">
            <v>T10/ 2019</v>
          </cell>
          <cell r="Z83">
            <v>55440.000000000007</v>
          </cell>
          <cell r="AA83">
            <v>72</v>
          </cell>
          <cell r="AB83" t="str">
            <v>T6/ 2020</v>
          </cell>
          <cell r="AE83" t="str">
            <v>T7/ 2020</v>
          </cell>
          <cell r="AF83" t="str">
            <v>T11/ 2020</v>
          </cell>
          <cell r="AH83" t="str">
            <v>Đã trình chủ trương đầu tư. UBND huyện đang xin ý kiến HĐND, dự kiến 31/3 phê Chủ trương đầu tư.
- Đang tiến hành đo đạc.</v>
          </cell>
        </row>
        <row r="84">
          <cell r="B84" t="str">
            <v>Đấu giá QSD đất Trụ sở HĐND-UBND huyện Gia Lâm, số 10 đường Ngô Xuân Quảng, TT Trâu Quỳ</v>
          </cell>
          <cell r="C84">
            <v>1</v>
          </cell>
          <cell r="D84" t="str">
            <v>Trâu Quỳ</v>
          </cell>
          <cell r="E84">
            <v>8900</v>
          </cell>
          <cell r="F84">
            <v>8900</v>
          </cell>
          <cell r="G84" t="str">
            <v>TMB</v>
          </cell>
          <cell r="H84" t="str">
            <v>KHT</v>
          </cell>
          <cell r="I84">
            <v>12</v>
          </cell>
          <cell r="J84">
            <v>106800</v>
          </cell>
          <cell r="L84">
            <v>69643.5</v>
          </cell>
          <cell r="M84">
            <v>106800</v>
          </cell>
          <cell r="N84" t="str">
            <v>11468
28/8/17</v>
          </cell>
          <cell r="O84">
            <v>72</v>
          </cell>
          <cell r="P84" t="str">
            <v>x</v>
          </cell>
          <cell r="Q84" t="str">
            <v>T6/ 2019</v>
          </cell>
          <cell r="R84" t="str">
            <v>T7/ 2019</v>
          </cell>
          <cell r="T84" t="str">
            <v>T7/ 2019</v>
          </cell>
          <cell r="U84" t="str">
            <v>T9/ 2019</v>
          </cell>
          <cell r="V84" t="str">
            <v>T9/ 2019</v>
          </cell>
          <cell r="W84" t="str">
            <v>T9 /2019</v>
          </cell>
          <cell r="X84" t="str">
            <v>T10 /2019</v>
          </cell>
          <cell r="Y84" t="str">
            <v>T10/ 2019</v>
          </cell>
          <cell r="Z84">
            <v>65606</v>
          </cell>
          <cell r="AA84">
            <v>72</v>
          </cell>
          <cell r="AB84" t="str">
            <v>T6/ 2020</v>
          </cell>
          <cell r="AE84" t="str">
            <v>T7/ 2020</v>
          </cell>
          <cell r="AF84" t="str">
            <v>T11/ 2020</v>
          </cell>
          <cell r="AH84" t="str">
            <v>Đã trình chủ trương đầu tư. UBND huyện đang xin ý kiến HĐND, dự kiến 31/3 phê Chủ trương đầu tư.
- Đang tiến hành đo đạc.</v>
          </cell>
          <cell r="AI84" t="str">
            <v>Đang nghiên cứu điều chỉnh quy hoạch cục bộ</v>
          </cell>
        </row>
        <row r="85">
          <cell r="B85" t="str">
            <v>NHÓM DỰ ÁN XÂY DỰNG HẠ TẦNG</v>
          </cell>
          <cell r="C85">
            <v>3</v>
          </cell>
          <cell r="D85" t="str">
            <v>Trâu Quỳ</v>
          </cell>
          <cell r="E85">
            <v>340665.78</v>
          </cell>
          <cell r="F85">
            <v>21594.79</v>
          </cell>
          <cell r="G85" t="str">
            <v>TMB</v>
          </cell>
          <cell r="H85" t="str">
            <v>KHT</v>
          </cell>
          <cell r="I85">
            <v>3</v>
          </cell>
          <cell r="J85">
            <v>0</v>
          </cell>
          <cell r="K85">
            <v>0</v>
          </cell>
          <cell r="L85">
            <v>0</v>
          </cell>
          <cell r="M85">
            <v>0</v>
          </cell>
          <cell r="N85" t="str">
            <v>T3/ 2019</v>
          </cell>
          <cell r="O85">
            <v>324790.40000000002</v>
          </cell>
          <cell r="P85" t="str">
            <v>100/QLĐT-QH
23//11/2018</v>
          </cell>
          <cell r="Q85" t="str">
            <v>T5/ 2019</v>
          </cell>
          <cell r="R85" t="str">
            <v>T6/ 2019</v>
          </cell>
          <cell r="S85" t="str">
            <v>-</v>
          </cell>
          <cell r="T85" t="str">
            <v>T7/ 2019</v>
          </cell>
          <cell r="U85" t="str">
            <v>T9/ 2019</v>
          </cell>
          <cell r="V85" t="str">
            <v>T9/ 2019</v>
          </cell>
          <cell r="W85" t="str">
            <v>T9 /2019</v>
          </cell>
          <cell r="X85" t="str">
            <v>T10 /2019</v>
          </cell>
          <cell r="Y85" t="str">
            <v>T10/ 2019</v>
          </cell>
          <cell r="Z85">
            <v>45276</v>
          </cell>
          <cell r="AA85">
            <v>324790.40000000002</v>
          </cell>
          <cell r="AB85" t="str">
            <v>T6/ 2020</v>
          </cell>
          <cell r="AE85" t="str">
            <v>T7/ 2020</v>
          </cell>
          <cell r="AF85" t="str">
            <v>T11/ 2020</v>
          </cell>
          <cell r="AH85" t="str">
            <v>Đã trình chủ trương đầu tư. UBND huyện đang xin ý kiến HĐND, dự kiến 31/3 phê Chủ trương đầu tư.
- Đang tiến hành đo đạc.</v>
          </cell>
        </row>
        <row r="86">
          <cell r="B86" t="str">
            <v>Đang lập CTĐT</v>
          </cell>
          <cell r="C86">
            <v>3</v>
          </cell>
          <cell r="E86">
            <v>340665.78</v>
          </cell>
          <cell r="F86">
            <v>21594.79</v>
          </cell>
          <cell r="J86">
            <v>0</v>
          </cell>
          <cell r="K86">
            <v>0</v>
          </cell>
          <cell r="L86">
            <v>0</v>
          </cell>
          <cell r="M86">
            <v>0</v>
          </cell>
          <cell r="O86">
            <v>0</v>
          </cell>
          <cell r="Z86">
            <v>72</v>
          </cell>
          <cell r="AA86">
            <v>0</v>
          </cell>
        </row>
        <row r="87">
          <cell r="B87" t="str">
            <v>Xây dựng HTKT theo quy hoạch phục vụ tái định cư khu X2 xã Đình Xuyên</v>
          </cell>
          <cell r="C87">
            <v>1</v>
          </cell>
          <cell r="D87" t="str">
            <v>Đình Xuyên - Yên Thường</v>
          </cell>
          <cell r="E87">
            <v>292020</v>
          </cell>
          <cell r="F87">
            <v>5689.09</v>
          </cell>
          <cell r="G87" t="str">
            <v>TMB</v>
          </cell>
          <cell r="H87" t="str">
            <v>HT</v>
          </cell>
          <cell r="I87">
            <v>12</v>
          </cell>
          <cell r="J87">
            <v>106800</v>
          </cell>
          <cell r="M87">
            <v>106800</v>
          </cell>
          <cell r="N87" t="str">
            <v>T6/2019</v>
          </cell>
          <cell r="O87">
            <v>72</v>
          </cell>
          <cell r="P87" t="str">
            <v>X</v>
          </cell>
          <cell r="Z87">
            <v>72</v>
          </cell>
          <cell r="AH87" t="str">
            <v>Đang nghiên cứu điều chỉnh quy hoạch cục bộ</v>
          </cell>
          <cell r="AI87" t="str">
            <v>Đang lập CTĐT, Báo cáo quy mô trước 20/4</v>
          </cell>
        </row>
        <row r="88">
          <cell r="B88" t="str">
            <v>Xây dựng HTKT theo quy hoạch khu X3 thôn Trùng Quán, xã Yên Thường</v>
          </cell>
          <cell r="C88">
            <v>1</v>
          </cell>
          <cell r="D88" t="str">
            <v>Yên Thường</v>
          </cell>
          <cell r="E88">
            <v>36430.78</v>
          </cell>
          <cell r="F88">
            <v>9473.7000000000007</v>
          </cell>
          <cell r="H88" t="str">
            <v>HT</v>
          </cell>
          <cell r="J88">
            <v>0</v>
          </cell>
          <cell r="K88">
            <v>0</v>
          </cell>
          <cell r="L88">
            <v>0</v>
          </cell>
          <cell r="M88">
            <v>0</v>
          </cell>
          <cell r="N88" t="str">
            <v>T6/2019</v>
          </cell>
          <cell r="O88">
            <v>300013.88</v>
          </cell>
          <cell r="P88" t="str">
            <v>X</v>
          </cell>
          <cell r="Z88">
            <v>300013.88</v>
          </cell>
          <cell r="AI88" t="str">
            <v>Đang lập CTĐT, Báo cáo quy mô trước 20/4</v>
          </cell>
        </row>
        <row r="89">
          <cell r="B89" t="str">
            <v>Xây dựng HTKT theo quy hoạch khu X4 thôn Trùng Quán, xã Yên Thường</v>
          </cell>
          <cell r="C89">
            <v>1</v>
          </cell>
          <cell r="D89" t="str">
            <v>Yên Thường</v>
          </cell>
          <cell r="E89">
            <v>12215</v>
          </cell>
          <cell r="F89">
            <v>6432</v>
          </cell>
          <cell r="H89" t="str">
            <v>HT</v>
          </cell>
          <cell r="J89">
            <v>0</v>
          </cell>
          <cell r="K89">
            <v>0</v>
          </cell>
          <cell r="L89">
            <v>0</v>
          </cell>
          <cell r="M89">
            <v>0</v>
          </cell>
          <cell r="N89" t="str">
            <v>T6/2019</v>
          </cell>
          <cell r="O89">
            <v>0</v>
          </cell>
          <cell r="P89" t="str">
            <v>X</v>
          </cell>
          <cell r="Z89">
            <v>0</v>
          </cell>
          <cell r="AI89" t="str">
            <v>Đang lập CTĐT, Báo cáo quy mô trước 20/4</v>
          </cell>
        </row>
        <row r="90">
          <cell r="B90" t="str">
            <v>PHẦN 2. ĐẤU GIÁ NHỎ, LẺ</v>
          </cell>
          <cell r="C90">
            <v>35</v>
          </cell>
          <cell r="D90" t="str">
            <v>Đình Xuyên - Yên Thường</v>
          </cell>
          <cell r="E90">
            <v>284551.02</v>
          </cell>
          <cell r="F90">
            <v>154094.17000000004</v>
          </cell>
          <cell r="H90" t="str">
            <v>HT</v>
          </cell>
          <cell r="J90">
            <v>1265530.44</v>
          </cell>
          <cell r="K90">
            <v>571779.03333333333</v>
          </cell>
          <cell r="L90">
            <v>671251.40666666673</v>
          </cell>
          <cell r="M90">
            <v>0</v>
          </cell>
          <cell r="N90" t="str">
            <v>T6/2019</v>
          </cell>
          <cell r="O90">
            <v>302978.40000000002</v>
          </cell>
          <cell r="P90" t="str">
            <v>X</v>
          </cell>
          <cell r="AA90">
            <v>302978.40000000002</v>
          </cell>
          <cell r="AH90" t="str">
            <v>Đang lập CTĐT, Báo cáo quy mô trước 1/4</v>
          </cell>
        </row>
        <row r="91">
          <cell r="B91" t="str">
            <v>Đã có QĐ phê duyệt dự án</v>
          </cell>
          <cell r="C91">
            <v>16</v>
          </cell>
          <cell r="D91" t="str">
            <v>Yên Thường</v>
          </cell>
          <cell r="E91">
            <v>94659.62</v>
          </cell>
          <cell r="F91">
            <v>51458.890000000007</v>
          </cell>
          <cell r="H91" t="str">
            <v>HT</v>
          </cell>
          <cell r="J91">
            <v>371360.6</v>
          </cell>
          <cell r="K91">
            <v>348860.6</v>
          </cell>
          <cell r="L91">
            <v>0</v>
          </cell>
          <cell r="M91">
            <v>0</v>
          </cell>
          <cell r="N91" t="str">
            <v>T6/2019</v>
          </cell>
          <cell r="O91">
            <v>103299</v>
          </cell>
          <cell r="P91" t="str">
            <v>X</v>
          </cell>
          <cell r="AA91">
            <v>103299</v>
          </cell>
          <cell r="AH91" t="str">
            <v>Đang lập CTĐT, Báo cáo quy mô trước 1/4</v>
          </cell>
        </row>
        <row r="92">
          <cell r="B92" t="str">
            <v>Xây dựng HTKT phục vụ đấu giá QSD đất nhỏ kẹt xã  Đông Dư (07 vị trí)</v>
          </cell>
          <cell r="C92">
            <v>1</v>
          </cell>
          <cell r="D92" t="str">
            <v>Đông Dư</v>
          </cell>
          <cell r="E92">
            <v>1980</v>
          </cell>
          <cell r="F92">
            <v>1538</v>
          </cell>
          <cell r="G92" t="str">
            <v>TMB</v>
          </cell>
          <cell r="H92" t="str">
            <v>HT</v>
          </cell>
          <cell r="I92">
            <v>12</v>
          </cell>
          <cell r="J92">
            <v>7404</v>
          </cell>
          <cell r="K92">
            <v>7404</v>
          </cell>
          <cell r="N92" t="str">
            <v>4372
20/8/15</v>
          </cell>
          <cell r="O92">
            <v>3877</v>
          </cell>
          <cell r="P92" t="str">
            <v>x</v>
          </cell>
          <cell r="Q92" t="str">
            <v>x</v>
          </cell>
          <cell r="R92" t="str">
            <v>x</v>
          </cell>
          <cell r="U92" t="str">
            <v>x</v>
          </cell>
          <cell r="V92" t="str">
            <v>x</v>
          </cell>
          <cell r="Y92" t="str">
            <v>x</v>
          </cell>
          <cell r="AA92">
            <v>3877</v>
          </cell>
          <cell r="AD92" t="str">
            <v>x</v>
          </cell>
          <cell r="AE92" t="str">
            <v>x</v>
          </cell>
          <cell r="AF92" t="str">
            <v>x</v>
          </cell>
          <cell r="AG92" t="str">
            <v>T1/
2019</v>
          </cell>
          <cell r="AH92" t="str">
            <v>x</v>
          </cell>
          <cell r="AI92" t="str">
            <v>Có 01 ô đất đang thi công HTKT</v>
          </cell>
        </row>
        <row r="93">
          <cell r="B93" t="str">
            <v>Xây dựng HTKT phục vụ đấu giá QSD đất nhỏ kẹt xã Đông Dư, huyện Gia Lâm (03 vị trí)</v>
          </cell>
          <cell r="C93">
            <v>1</v>
          </cell>
          <cell r="D93" t="str">
            <v>Đông Dư</v>
          </cell>
          <cell r="E93">
            <v>3110</v>
          </cell>
          <cell r="F93">
            <v>2554</v>
          </cell>
          <cell r="G93" t="str">
            <v>TMB</v>
          </cell>
          <cell r="H93" t="str">
            <v>HT</v>
          </cell>
          <cell r="I93">
            <v>12</v>
          </cell>
          <cell r="J93">
            <v>8952</v>
          </cell>
          <cell r="K93">
            <v>8952</v>
          </cell>
          <cell r="L93">
            <v>630211.40666666673</v>
          </cell>
          <cell r="M93">
            <v>0</v>
          </cell>
          <cell r="N93" t="str">
            <v>1336
03/4/15</v>
          </cell>
          <cell r="O93">
            <v>2459</v>
          </cell>
          <cell r="P93" t="str">
            <v>x</v>
          </cell>
          <cell r="Q93" t="str">
            <v>x</v>
          </cell>
          <cell r="R93" t="str">
            <v>x</v>
          </cell>
          <cell r="U93" t="str">
            <v>x</v>
          </cell>
          <cell r="V93" t="str">
            <v>x</v>
          </cell>
          <cell r="Y93" t="str">
            <v>x</v>
          </cell>
          <cell r="Z93">
            <v>278201.88</v>
          </cell>
          <cell r="AA93">
            <v>2459</v>
          </cell>
          <cell r="AD93" t="str">
            <v>x</v>
          </cell>
          <cell r="AE93" t="str">
            <v>x</v>
          </cell>
          <cell r="AF93" t="str">
            <v>x</v>
          </cell>
          <cell r="AG93" t="str">
            <v>T3/
2019</v>
          </cell>
          <cell r="AH93" t="str">
            <v>x</v>
          </cell>
          <cell r="AI93" t="str">
            <v>Có 01 ô đất X2 đang thi công HTKT</v>
          </cell>
        </row>
        <row r="94">
          <cell r="B94" t="str">
            <v>Xây dựng HTKT phục vụ đấu giá quyền sử dụng đất nhỏ, kẹt thôn 4, xã Đông Dư</v>
          </cell>
          <cell r="C94">
            <v>1</v>
          </cell>
          <cell r="D94" t="str">
            <v>Đông Dư</v>
          </cell>
          <cell r="E94">
            <v>5800</v>
          </cell>
          <cell r="F94">
            <v>1959</v>
          </cell>
          <cell r="G94" t="str">
            <v>TMB</v>
          </cell>
          <cell r="H94" t="str">
            <v>HT</v>
          </cell>
          <cell r="I94">
            <v>12</v>
          </cell>
          <cell r="J94">
            <v>23508</v>
          </cell>
          <cell r="K94">
            <v>23508</v>
          </cell>
          <cell r="L94">
            <v>0</v>
          </cell>
          <cell r="M94">
            <v>0</v>
          </cell>
          <cell r="N94" t="str">
            <v>5679
30/06/16</v>
          </cell>
          <cell r="O94">
            <v>7015</v>
          </cell>
          <cell r="P94" t="str">
            <v>x</v>
          </cell>
          <cell r="Q94" t="str">
            <v>x</v>
          </cell>
          <cell r="R94" t="str">
            <v>x</v>
          </cell>
          <cell r="U94" t="str">
            <v>x</v>
          </cell>
          <cell r="V94" t="str">
            <v>x</v>
          </cell>
          <cell r="Y94" t="str">
            <v>x</v>
          </cell>
          <cell r="Z94">
            <v>103299</v>
          </cell>
          <cell r="AA94">
            <v>7015</v>
          </cell>
          <cell r="AD94" t="str">
            <v>x</v>
          </cell>
          <cell r="AE94" t="str">
            <v>x</v>
          </cell>
          <cell r="AF94" t="str">
            <v>x</v>
          </cell>
          <cell r="AG94" t="str">
            <v>T3/
2019</v>
          </cell>
          <cell r="AH94" t="str">
            <v>x</v>
          </cell>
        </row>
        <row r="95">
          <cell r="B95" t="str">
            <v>Cải tạo sửa chữa hạ tầng kỹ thuật khu tái định cư thôn Phù Dực, xã Phù Đổng  phục vụ đấu giá quyền sử dụng đất.</v>
          </cell>
          <cell r="C95">
            <v>1</v>
          </cell>
          <cell r="D95" t="str">
            <v>Phù Đổng</v>
          </cell>
          <cell r="E95">
            <v>12800</v>
          </cell>
          <cell r="F95">
            <v>4201</v>
          </cell>
          <cell r="G95" t="str">
            <v>TMB</v>
          </cell>
          <cell r="H95" t="str">
            <v>HT</v>
          </cell>
          <cell r="I95">
            <v>10</v>
          </cell>
          <cell r="J95">
            <v>4000</v>
          </cell>
          <cell r="K95">
            <v>4000</v>
          </cell>
          <cell r="N95" t="str">
            <v xml:space="preserve">193 08/10/08 </v>
          </cell>
          <cell r="O95">
            <v>2516</v>
          </cell>
          <cell r="P95" t="str">
            <v>x</v>
          </cell>
          <cell r="Q95" t="str">
            <v>x</v>
          </cell>
          <cell r="R95" t="str">
            <v>x</v>
          </cell>
          <cell r="U95" t="str">
            <v>x</v>
          </cell>
          <cell r="V95" t="str">
            <v>x</v>
          </cell>
          <cell r="Y95" t="str">
            <v>x</v>
          </cell>
          <cell r="Z95">
            <v>3877</v>
          </cell>
          <cell r="AA95">
            <v>2516</v>
          </cell>
          <cell r="AC95" t="str">
            <v>x</v>
          </cell>
          <cell r="AD95" t="str">
            <v>x</v>
          </cell>
          <cell r="AE95" t="str">
            <v>x</v>
          </cell>
          <cell r="AF95" t="str">
            <v>x</v>
          </cell>
          <cell r="AG95" t="str">
            <v>T5/
2019</v>
          </cell>
          <cell r="AH95" t="str">
            <v>x</v>
          </cell>
        </row>
        <row r="96">
          <cell r="B96" t="str">
            <v xml:space="preserve">Xây dựng HTKT phục vụ đấu giá đất nhỏ, kẹt xã Phù Đổng, huyện Gia Lâm </v>
          </cell>
          <cell r="C96">
            <v>1</v>
          </cell>
          <cell r="D96" t="str">
            <v>Phù Đổng</v>
          </cell>
          <cell r="E96">
            <v>10560</v>
          </cell>
          <cell r="F96">
            <v>1993</v>
          </cell>
          <cell r="G96" t="str">
            <v>TMB</v>
          </cell>
          <cell r="H96" t="str">
            <v>HT</v>
          </cell>
          <cell r="I96">
            <v>8</v>
          </cell>
          <cell r="J96">
            <v>15944</v>
          </cell>
          <cell r="K96">
            <v>15944</v>
          </cell>
          <cell r="N96" t="str">
            <v>2548 12/11/13</v>
          </cell>
          <cell r="O96">
            <v>11928</v>
          </cell>
          <cell r="P96" t="str">
            <v>x</v>
          </cell>
          <cell r="Q96" t="str">
            <v>x</v>
          </cell>
          <cell r="R96" t="str">
            <v>x</v>
          </cell>
          <cell r="U96" t="str">
            <v>x</v>
          </cell>
          <cell r="V96" t="str">
            <v>x</v>
          </cell>
          <cell r="Y96" t="str">
            <v>x</v>
          </cell>
          <cell r="Z96">
            <v>2459</v>
          </cell>
          <cell r="AA96">
            <v>11928</v>
          </cell>
          <cell r="AC96" t="str">
            <v>x</v>
          </cell>
          <cell r="AD96" t="str">
            <v>x</v>
          </cell>
          <cell r="AE96" t="str">
            <v>x</v>
          </cell>
          <cell r="AF96" t="str">
            <v>T8/19</v>
          </cell>
          <cell r="AG96" t="str">
            <v>T5/
2019</v>
          </cell>
          <cell r="AH96" t="str">
            <v>X</v>
          </cell>
          <cell r="AI96" t="str">
            <v xml:space="preserve">Đang điều chỉnh ranh giới, TMB </v>
          </cell>
        </row>
        <row r="97">
          <cell r="B97" t="str">
            <v>Xây dựng hạ tầng kỹ thuật phục vụ đấu giá quyền sử dụng đất nhỏ kẹt xã Kim Lan (15 vị trí)</v>
          </cell>
          <cell r="C97">
            <v>1</v>
          </cell>
          <cell r="D97" t="str">
            <v>Kim Lan</v>
          </cell>
          <cell r="E97">
            <v>9023</v>
          </cell>
          <cell r="F97">
            <v>6778</v>
          </cell>
          <cell r="G97" t="str">
            <v>TMB</v>
          </cell>
          <cell r="H97" t="str">
            <v>HT</v>
          </cell>
          <cell r="I97">
            <v>6</v>
          </cell>
          <cell r="J97">
            <v>13404</v>
          </cell>
          <cell r="K97">
            <v>13404</v>
          </cell>
          <cell r="N97" t="str">
            <v>3118
26/6/15</v>
          </cell>
          <cell r="O97">
            <v>11444</v>
          </cell>
          <cell r="P97" t="str">
            <v>x</v>
          </cell>
          <cell r="Q97" t="str">
            <v>x</v>
          </cell>
          <cell r="R97" t="str">
            <v>x</v>
          </cell>
          <cell r="U97" t="str">
            <v>x</v>
          </cell>
          <cell r="V97" t="str">
            <v>x</v>
          </cell>
          <cell r="Y97" t="str">
            <v>x</v>
          </cell>
          <cell r="Z97">
            <v>7015</v>
          </cell>
          <cell r="AA97">
            <v>11444</v>
          </cell>
          <cell r="AC97" t="str">
            <v>x</v>
          </cell>
          <cell r="AD97" t="str">
            <v>x</v>
          </cell>
          <cell r="AE97" t="str">
            <v>x</v>
          </cell>
          <cell r="AF97" t="str">
            <v>x</v>
          </cell>
          <cell r="AG97" t="str">
            <v>T1/
2019</v>
          </cell>
          <cell r="AH97" t="str">
            <v>x</v>
          </cell>
          <cell r="AI97" t="str">
            <v>Điều chỉnh ranh giới, TMB khu X14</v>
          </cell>
        </row>
        <row r="98">
          <cell r="B98" t="str">
            <v xml:space="preserve">Xây dựng hạ tầng kỹ thuật phục vụ đấu giá quyền sử dụng đất nhỏ, kẹt xã Lệ Chi, huyện Gia Lâm </v>
          </cell>
          <cell r="C98">
            <v>1</v>
          </cell>
          <cell r="D98" t="str">
            <v>Lệ Chi</v>
          </cell>
          <cell r="E98">
            <v>9740</v>
          </cell>
          <cell r="F98">
            <v>5609</v>
          </cell>
          <cell r="G98" t="str">
            <v>TMB</v>
          </cell>
          <cell r="H98" t="str">
            <v>HT</v>
          </cell>
          <cell r="I98">
            <v>6</v>
          </cell>
          <cell r="J98">
            <v>11634</v>
          </cell>
          <cell r="K98">
            <v>11634</v>
          </cell>
          <cell r="N98" t="str">
            <v>3365
 8/12/15</v>
          </cell>
          <cell r="O98">
            <v>7368</v>
          </cell>
          <cell r="P98" t="str">
            <v>x</v>
          </cell>
          <cell r="Q98" t="str">
            <v>x</v>
          </cell>
          <cell r="R98" t="str">
            <v>x</v>
          </cell>
          <cell r="U98" t="str">
            <v>x</v>
          </cell>
          <cell r="V98" t="str">
            <v>x</v>
          </cell>
          <cell r="Y98" t="str">
            <v>x</v>
          </cell>
          <cell r="Z98">
            <v>2516</v>
          </cell>
          <cell r="AA98">
            <v>7368</v>
          </cell>
          <cell r="AC98" t="str">
            <v>x</v>
          </cell>
          <cell r="AD98" t="str">
            <v>x</v>
          </cell>
          <cell r="AE98" t="str">
            <v>x</v>
          </cell>
          <cell r="AF98" t="str">
            <v>x</v>
          </cell>
          <cell r="AG98" t="str">
            <v>T1,T3/
2019</v>
          </cell>
          <cell r="AH98" t="str">
            <v>x</v>
          </cell>
          <cell r="AI98" t="str">
            <v>Chưa hoàn thành HTKT khu X1</v>
          </cell>
        </row>
        <row r="99">
          <cell r="B99" t="str">
            <v>XD HTKT phục vụ đấu giá QSD đất nhỏ, kẹt xã Yên Thường (X7)</v>
          </cell>
          <cell r="C99">
            <v>1</v>
          </cell>
          <cell r="D99" t="str">
            <v>Yên Thường</v>
          </cell>
          <cell r="E99">
            <v>2776</v>
          </cell>
          <cell r="F99">
            <v>1565</v>
          </cell>
          <cell r="G99" t="str">
            <v>TMB</v>
          </cell>
          <cell r="H99" t="str">
            <v>HT</v>
          </cell>
          <cell r="I99">
            <v>12</v>
          </cell>
          <cell r="J99">
            <v>18780</v>
          </cell>
          <cell r="K99">
            <v>18780</v>
          </cell>
          <cell r="N99" t="str">
            <v>4155
04/8/15</v>
          </cell>
          <cell r="O99">
            <v>8946</v>
          </cell>
          <cell r="P99" t="str">
            <v>x</v>
          </cell>
          <cell r="Q99" t="str">
            <v>x</v>
          </cell>
          <cell r="R99" t="str">
            <v>x</v>
          </cell>
          <cell r="U99" t="str">
            <v>x</v>
          </cell>
          <cell r="V99" t="str">
            <v>x</v>
          </cell>
          <cell r="Y99" t="str">
            <v>x</v>
          </cell>
          <cell r="Z99">
            <v>11928</v>
          </cell>
          <cell r="AA99">
            <v>8946</v>
          </cell>
          <cell r="AC99" t="str">
            <v>x</v>
          </cell>
          <cell r="AD99" t="str">
            <v>x</v>
          </cell>
          <cell r="AE99" t="str">
            <v>x</v>
          </cell>
          <cell r="AF99" t="str">
            <v>x</v>
          </cell>
          <cell r="AG99" t="str">
            <v>T9/
2019</v>
          </cell>
          <cell r="AH99" t="str">
            <v>x</v>
          </cell>
          <cell r="AI99" t="str">
            <v>Đang bổ sung điều chỉnh ranh giới, TMB. Chưa tổ chức thi công</v>
          </cell>
        </row>
        <row r="100">
          <cell r="B100" t="str">
            <v>Xây dựng HTKT phục vụ đấu giá quyền sử dụng đất nhỏ, kẹt thôn vàng, xã Cổ Bi, huyện Gia Lâm</v>
          </cell>
          <cell r="C100">
            <v>1</v>
          </cell>
          <cell r="D100" t="str">
            <v>Cổ Bi</v>
          </cell>
          <cell r="E100">
            <v>4200</v>
          </cell>
          <cell r="F100">
            <v>2100</v>
          </cell>
          <cell r="G100" t="str">
            <v>TMB</v>
          </cell>
          <cell r="H100" t="str">
            <v>HT</v>
          </cell>
          <cell r="I100">
            <v>12</v>
          </cell>
          <cell r="J100">
            <v>25200</v>
          </cell>
          <cell r="K100">
            <v>25200</v>
          </cell>
          <cell r="N100" t="str">
            <v>7126 30/8/16</v>
          </cell>
          <cell r="O100">
            <v>10173</v>
          </cell>
          <cell r="P100" t="str">
            <v>x</v>
          </cell>
          <cell r="Q100" t="str">
            <v>x</v>
          </cell>
          <cell r="R100" t="str">
            <v>x</v>
          </cell>
          <cell r="U100" t="str">
            <v>x</v>
          </cell>
          <cell r="V100" t="str">
            <v>x</v>
          </cell>
          <cell r="Y100" t="str">
            <v>x</v>
          </cell>
          <cell r="Z100">
            <v>11444</v>
          </cell>
          <cell r="AA100">
            <v>10173</v>
          </cell>
          <cell r="AC100" t="str">
            <v>x</v>
          </cell>
          <cell r="AD100" t="str">
            <v>x</v>
          </cell>
          <cell r="AE100" t="str">
            <v>x</v>
          </cell>
          <cell r="AF100" t="str">
            <v>x</v>
          </cell>
          <cell r="AG100" t="str">
            <v>T9/
2019</v>
          </cell>
          <cell r="AH100" t="str">
            <v>x</v>
          </cell>
          <cell r="AI100" t="str">
            <v>Đang thực hiện GPMB</v>
          </cell>
        </row>
        <row r="101">
          <cell r="B101" t="str">
            <v>Xây dựng HTKT phục vụ đấu giá QSD đất nhỏ kẹt thôn Vàng, khu Hồ Voi xã Cổ Bi, huyện Gia Lâm.</v>
          </cell>
          <cell r="C101">
            <v>1</v>
          </cell>
          <cell r="D101" t="str">
            <v>Cổ Bi</v>
          </cell>
          <cell r="E101">
            <v>3215.42</v>
          </cell>
          <cell r="F101">
            <v>2553.89</v>
          </cell>
          <cell r="G101" t="str">
            <v>TMB</v>
          </cell>
          <cell r="H101" t="str">
            <v>HT</v>
          </cell>
          <cell r="I101">
            <v>12</v>
          </cell>
          <cell r="J101">
            <v>2234.3999999999996</v>
          </cell>
          <cell r="K101">
            <v>2234.3999999999996</v>
          </cell>
          <cell r="N101" t="str">
            <v>4861; 14/4/17</v>
          </cell>
          <cell r="O101">
            <v>1014</v>
          </cell>
          <cell r="P101" t="str">
            <v>x</v>
          </cell>
          <cell r="Q101" t="str">
            <v>x</v>
          </cell>
          <cell r="R101" t="str">
            <v>x</v>
          </cell>
          <cell r="U101" t="str">
            <v>x</v>
          </cell>
          <cell r="V101" t="str">
            <v>x</v>
          </cell>
          <cell r="Y101" t="str">
            <v>x</v>
          </cell>
          <cell r="Z101">
            <v>7368</v>
          </cell>
          <cell r="AA101">
            <v>1014</v>
          </cell>
          <cell r="AC101" t="str">
            <v>x</v>
          </cell>
          <cell r="AD101" t="str">
            <v>x</v>
          </cell>
          <cell r="AE101" t="str">
            <v>x</v>
          </cell>
          <cell r="AF101" t="str">
            <v>x</v>
          </cell>
          <cell r="AG101" t="str">
            <v>T1,T3/
2019</v>
          </cell>
          <cell r="AH101" t="str">
            <v>x</v>
          </cell>
          <cell r="AI101" t="str">
            <v>Đang ktra ranh giới và điều chỉnh TMB X3 Hồ Voi</v>
          </cell>
        </row>
        <row r="102">
          <cell r="B102" t="str">
            <v>Xây dựng HTKT phục vụ đấu giá quyền sử dụng đất nhỏ, kẹt xã Văn Đức</v>
          </cell>
          <cell r="C102">
            <v>1</v>
          </cell>
          <cell r="D102" t="str">
            <v>Văn Đức</v>
          </cell>
          <cell r="E102">
            <v>13074</v>
          </cell>
          <cell r="F102">
            <v>6537</v>
          </cell>
          <cell r="G102" t="str">
            <v>TMB</v>
          </cell>
          <cell r="H102" t="str">
            <v>HT</v>
          </cell>
          <cell r="I102">
            <v>6</v>
          </cell>
          <cell r="J102">
            <v>39222</v>
          </cell>
          <cell r="K102">
            <v>39222</v>
          </cell>
          <cell r="N102" t="str">
            <v>6788
18/8/16</v>
          </cell>
          <cell r="O102">
            <v>14949</v>
          </cell>
          <cell r="P102" t="str">
            <v>x</v>
          </cell>
          <cell r="Q102" t="str">
            <v>x</v>
          </cell>
          <cell r="R102" t="str">
            <v>x</v>
          </cell>
          <cell r="U102" t="str">
            <v>x</v>
          </cell>
          <cell r="V102" t="str">
            <v>x</v>
          </cell>
          <cell r="Y102" t="str">
            <v>x</v>
          </cell>
          <cell r="Z102">
            <v>8946</v>
          </cell>
          <cell r="AA102">
            <v>14949</v>
          </cell>
          <cell r="AC102" t="str">
            <v>x</v>
          </cell>
          <cell r="AD102" t="str">
            <v>x</v>
          </cell>
          <cell r="AE102" t="str">
            <v>x</v>
          </cell>
          <cell r="AF102" t="str">
            <v>x</v>
          </cell>
          <cell r="AG102" t="str">
            <v>T1, T5/19</v>
          </cell>
          <cell r="AH102" t="str">
            <v>x</v>
          </cell>
          <cell r="AI102" t="str">
            <v>Đang trình giao đất X5 X8 tại sở TN</v>
          </cell>
        </row>
        <row r="103">
          <cell r="B103" t="str">
            <v>Xây dựng HTKT phục vụ đấu giá quyền sử dụng đất nhỏ, kẹt tổ dân phố Kiên Thành thị trấn Trâu Quỳ, huyện Gia Lâm</v>
          </cell>
          <cell r="C103">
            <v>1</v>
          </cell>
          <cell r="D103" t="str">
            <v>TT Trâu Quỳ</v>
          </cell>
          <cell r="E103">
            <v>6227</v>
          </cell>
          <cell r="F103">
            <v>4257.8</v>
          </cell>
          <cell r="G103" t="str">
            <v>TMB</v>
          </cell>
          <cell r="H103" t="str">
            <v>HT</v>
          </cell>
          <cell r="I103">
            <v>14</v>
          </cell>
          <cell r="J103">
            <v>59609.200000000004</v>
          </cell>
          <cell r="K103">
            <v>59609.200000000004</v>
          </cell>
          <cell r="N103" t="str">
            <v>8218
23/6/17</v>
          </cell>
          <cell r="O103">
            <v>7920</v>
          </cell>
          <cell r="P103" t="str">
            <v>x</v>
          </cell>
          <cell r="Q103" t="str">
            <v>x</v>
          </cell>
          <cell r="R103" t="str">
            <v>x</v>
          </cell>
          <cell r="U103" t="str">
            <v>x</v>
          </cell>
          <cell r="V103" t="str">
            <v>x</v>
          </cell>
          <cell r="Y103" t="str">
            <v>x</v>
          </cell>
          <cell r="Z103">
            <v>10173</v>
          </cell>
          <cell r="AA103">
            <v>7920</v>
          </cell>
          <cell r="AC103" t="str">
            <v>x</v>
          </cell>
          <cell r="AD103" t="str">
            <v>x</v>
          </cell>
          <cell r="AE103" t="str">
            <v>x</v>
          </cell>
          <cell r="AF103" t="str">
            <v>x</v>
          </cell>
          <cell r="AG103" t="str">
            <v>T5/
2019</v>
          </cell>
          <cell r="AH103" t="str">
            <v>x</v>
          </cell>
          <cell r="AI103" t="str">
            <v>Đang xin cắm mốc giao đất</v>
          </cell>
        </row>
        <row r="104">
          <cell r="B104" t="str">
            <v>Tạo mặt bằng phục vụ đấu giá quyền sử dụng đất TT Trâu Qùy thị trấn Trâu Quỳ, huyện Gia Lâm (mương Kiên Thành)</v>
          </cell>
          <cell r="C104">
            <v>1</v>
          </cell>
          <cell r="D104" t="str">
            <v>TT Trâu Quỳ</v>
          </cell>
          <cell r="E104">
            <v>8070</v>
          </cell>
          <cell r="F104">
            <v>5729</v>
          </cell>
          <cell r="G104" t="str">
            <v>TMB</v>
          </cell>
          <cell r="H104" t="str">
            <v>KHT</v>
          </cell>
          <cell r="I104">
            <v>14</v>
          </cell>
          <cell r="J104">
            <v>80206</v>
          </cell>
          <cell r="K104">
            <v>80206</v>
          </cell>
          <cell r="N104" t="str">
            <v>3905
04/4/17</v>
          </cell>
          <cell r="O104">
            <v>13690</v>
          </cell>
          <cell r="P104" t="str">
            <v>x</v>
          </cell>
          <cell r="Q104" t="str">
            <v>x</v>
          </cell>
          <cell r="R104" t="str">
            <v>x</v>
          </cell>
          <cell r="U104" t="str">
            <v>x</v>
          </cell>
          <cell r="V104" t="str">
            <v>x</v>
          </cell>
          <cell r="Y104" t="str">
            <v>x</v>
          </cell>
          <cell r="Z104">
            <v>1014</v>
          </cell>
          <cell r="AA104">
            <v>13690</v>
          </cell>
          <cell r="AC104" t="str">
            <v>x</v>
          </cell>
          <cell r="AD104" t="str">
            <v>x</v>
          </cell>
          <cell r="AE104" t="str">
            <v>x</v>
          </cell>
          <cell r="AF104" t="str">
            <v>x</v>
          </cell>
          <cell r="AG104" t="str">
            <v>T5/
2019</v>
          </cell>
          <cell r="AH104" t="str">
            <v>x</v>
          </cell>
          <cell r="AI104" t="str">
            <v>Đang xin cắm mốc giao đất</v>
          </cell>
        </row>
        <row r="105">
          <cell r="B105" t="str">
            <v>Đấu giá 07 ô đất xen kẹt khu TĐC Trâu Quỳ</v>
          </cell>
          <cell r="C105">
            <v>1</v>
          </cell>
          <cell r="D105" t="str">
            <v>TT Trâu Quỳ</v>
          </cell>
          <cell r="E105">
            <v>778.9</v>
          </cell>
          <cell r="F105">
            <v>778.9</v>
          </cell>
          <cell r="G105" t="str">
            <v>TMB</v>
          </cell>
          <cell r="H105" t="str">
            <v>KHT</v>
          </cell>
          <cell r="I105">
            <v>15</v>
          </cell>
          <cell r="J105">
            <v>11683.5</v>
          </cell>
          <cell r="K105">
            <v>11683.5</v>
          </cell>
          <cell r="N105" t="str">
            <v>6788
18/8/16</v>
          </cell>
          <cell r="O105">
            <v>14949</v>
          </cell>
          <cell r="P105" t="str">
            <v>x</v>
          </cell>
          <cell r="Q105" t="str">
            <v>x</v>
          </cell>
          <cell r="R105" t="str">
            <v>x</v>
          </cell>
          <cell r="U105" t="str">
            <v>x</v>
          </cell>
          <cell r="V105" t="str">
            <v>x</v>
          </cell>
          <cell r="Y105" t="str">
            <v>x</v>
          </cell>
          <cell r="Z105">
            <v>14949</v>
          </cell>
          <cell r="AA105">
            <v>0</v>
          </cell>
          <cell r="AC105" t="str">
            <v>x</v>
          </cell>
          <cell r="AD105" t="str">
            <v>x</v>
          </cell>
          <cell r="AE105" t="str">
            <v>x</v>
          </cell>
          <cell r="AF105" t="str">
            <v>x</v>
          </cell>
          <cell r="AG105" t="str">
            <v>T5/
2019</v>
          </cell>
          <cell r="AH105" t="str">
            <v>x</v>
          </cell>
        </row>
        <row r="106">
          <cell r="B106" t="str">
            <v>Đấu giá 03 ô đất xen kẹt khu TĐC X7 Đông Dư</v>
          </cell>
          <cell r="C106">
            <v>1</v>
          </cell>
          <cell r="D106" t="str">
            <v>Đông Dư</v>
          </cell>
          <cell r="E106">
            <v>305.3</v>
          </cell>
          <cell r="F106">
            <v>305.3</v>
          </cell>
          <cell r="G106" t="str">
            <v>TMB</v>
          </cell>
          <cell r="H106" t="str">
            <v>KHT</v>
          </cell>
          <cell r="I106">
            <v>15</v>
          </cell>
          <cell r="J106">
            <v>4579.5</v>
          </cell>
          <cell r="K106">
            <v>4579.5</v>
          </cell>
          <cell r="N106" t="str">
            <v>8218
23/6/17</v>
          </cell>
          <cell r="O106">
            <v>7920</v>
          </cell>
          <cell r="P106" t="str">
            <v>x</v>
          </cell>
          <cell r="Q106" t="str">
            <v>x</v>
          </cell>
          <cell r="R106" t="str">
            <v>x</v>
          </cell>
          <cell r="U106" t="str">
            <v>x</v>
          </cell>
          <cell r="V106" t="str">
            <v>x</v>
          </cell>
          <cell r="Y106" t="str">
            <v>x</v>
          </cell>
          <cell r="Z106">
            <v>7920</v>
          </cell>
          <cell r="AA106">
            <v>0</v>
          </cell>
          <cell r="AC106" t="str">
            <v>x</v>
          </cell>
          <cell r="AD106" t="str">
            <v>x</v>
          </cell>
          <cell r="AE106" t="str">
            <v>x</v>
          </cell>
          <cell r="AF106" t="str">
            <v>x</v>
          </cell>
          <cell r="AG106" t="str">
            <v>T5/
2019</v>
          </cell>
          <cell r="AH106" t="str">
            <v>x</v>
          </cell>
          <cell r="AI106" t="str">
            <v>Dừng đấu giá, phục vụ TĐC</v>
          </cell>
        </row>
        <row r="107">
          <cell r="B107" t="str">
            <v>Đấu giá các ô đất tái định cư còn lại tại Khu TĐC dự án Dốc Hội - ĐH NN1</v>
          </cell>
          <cell r="C107">
            <v>1</v>
          </cell>
          <cell r="D107" t="str">
            <v>TT Trâu Quỳ</v>
          </cell>
          <cell r="E107">
            <v>3000</v>
          </cell>
          <cell r="F107">
            <v>3000</v>
          </cell>
          <cell r="G107" t="str">
            <v>TMB</v>
          </cell>
          <cell r="H107" t="str">
            <v>KHT</v>
          </cell>
          <cell r="I107">
            <v>15</v>
          </cell>
          <cell r="J107">
            <v>45000</v>
          </cell>
          <cell r="K107">
            <v>22500</v>
          </cell>
          <cell r="N107" t="str">
            <v>3905
04/4/17</v>
          </cell>
          <cell r="O107">
            <v>13690</v>
          </cell>
          <cell r="P107" t="str">
            <v>x</v>
          </cell>
          <cell r="Q107" t="str">
            <v>x</v>
          </cell>
          <cell r="R107" t="str">
            <v>x</v>
          </cell>
          <cell r="U107" t="str">
            <v>x</v>
          </cell>
          <cell r="V107" t="str">
            <v>x</v>
          </cell>
          <cell r="Y107" t="str">
            <v>x</v>
          </cell>
          <cell r="Z107">
            <v>13690</v>
          </cell>
          <cell r="AA107">
            <v>0</v>
          </cell>
          <cell r="AC107" t="str">
            <v>x</v>
          </cell>
          <cell r="AD107" t="str">
            <v>x</v>
          </cell>
          <cell r="AE107" t="str">
            <v>x</v>
          </cell>
          <cell r="AF107" t="str">
            <v>x</v>
          </cell>
          <cell r="AG107" t="str">
            <v>T5/
2019</v>
          </cell>
          <cell r="AH107" t="str">
            <v>x</v>
          </cell>
          <cell r="AI107" t="str">
            <v>Đang kiểm tra, rà soát quỹ đất sau khi hoàn thành TĐC</v>
          </cell>
        </row>
        <row r="108">
          <cell r="B108" t="str">
            <v>Đang lập, trình thẩm định dự án đầu tư</v>
          </cell>
          <cell r="C108">
            <v>0</v>
          </cell>
          <cell r="D108" t="str">
            <v>TT Trâu Quỳ</v>
          </cell>
          <cell r="E108">
            <v>0</v>
          </cell>
          <cell r="F108">
            <v>0</v>
          </cell>
          <cell r="G108" t="str">
            <v>TMB</v>
          </cell>
          <cell r="H108" t="str">
            <v>KHT</v>
          </cell>
          <cell r="I108">
            <v>15</v>
          </cell>
          <cell r="J108">
            <v>0</v>
          </cell>
          <cell r="K108">
            <v>0</v>
          </cell>
          <cell r="L108">
            <v>0</v>
          </cell>
          <cell r="M108">
            <v>0</v>
          </cell>
          <cell r="O108">
            <v>0</v>
          </cell>
          <cell r="P108" t="str">
            <v>x</v>
          </cell>
          <cell r="Q108" t="str">
            <v>x</v>
          </cell>
          <cell r="R108" t="str">
            <v>x</v>
          </cell>
          <cell r="U108" t="str">
            <v>x</v>
          </cell>
          <cell r="V108" t="str">
            <v>x</v>
          </cell>
          <cell r="Y108" t="str">
            <v>x</v>
          </cell>
          <cell r="Z108">
            <v>0</v>
          </cell>
          <cell r="AA108">
            <v>0</v>
          </cell>
          <cell r="AC108" t="str">
            <v>x</v>
          </cell>
          <cell r="AD108" t="str">
            <v>x</v>
          </cell>
          <cell r="AE108" t="str">
            <v>x</v>
          </cell>
          <cell r="AF108" t="str">
            <v>T5/19</v>
          </cell>
          <cell r="AG108" t="str">
            <v>x</v>
          </cell>
        </row>
        <row r="109">
          <cell r="B109" t="str">
            <v>Đang lập, trình thẩm định quy hoạch TMB</v>
          </cell>
          <cell r="C109">
            <v>2</v>
          </cell>
          <cell r="D109" t="str">
            <v>Đông Dư</v>
          </cell>
          <cell r="E109">
            <v>29200</v>
          </cell>
          <cell r="F109">
            <v>12550</v>
          </cell>
          <cell r="G109" t="str">
            <v>TMB</v>
          </cell>
          <cell r="H109" t="str">
            <v>KHT</v>
          </cell>
          <cell r="I109">
            <v>15</v>
          </cell>
          <cell r="J109">
            <v>83500</v>
          </cell>
          <cell r="K109">
            <v>41750</v>
          </cell>
          <cell r="L109">
            <v>41750</v>
          </cell>
          <cell r="M109">
            <v>0</v>
          </cell>
          <cell r="O109">
            <v>26204</v>
          </cell>
          <cell r="P109" t="str">
            <v>x</v>
          </cell>
          <cell r="Q109" t="str">
            <v>x</v>
          </cell>
          <cell r="R109" t="str">
            <v>x</v>
          </cell>
          <cell r="U109" t="str">
            <v>x</v>
          </cell>
          <cell r="V109" t="str">
            <v>x</v>
          </cell>
          <cell r="Y109" t="str">
            <v>x</v>
          </cell>
          <cell r="Z109">
            <v>0</v>
          </cell>
          <cell r="AA109">
            <v>26204</v>
          </cell>
          <cell r="AC109" t="str">
            <v>x</v>
          </cell>
          <cell r="AD109" t="str">
            <v>x</v>
          </cell>
          <cell r="AE109" t="str">
            <v>x</v>
          </cell>
          <cell r="AF109" t="str">
            <v>T5/19</v>
          </cell>
          <cell r="AG109" t="str">
            <v>x</v>
          </cell>
          <cell r="AH109" t="str">
            <v>Dừng đấu giá, phục vụ TĐC</v>
          </cell>
        </row>
        <row r="110">
          <cell r="B110" t="str">
            <v>Xây dựng HTKT phục vụ đấu giá QSD đất nhỏ kẹt xã Phù Đổng</v>
          </cell>
          <cell r="C110">
            <v>1</v>
          </cell>
          <cell r="D110" t="str">
            <v>Phù Đổng</v>
          </cell>
          <cell r="E110">
            <v>8200</v>
          </cell>
          <cell r="F110">
            <v>2050</v>
          </cell>
          <cell r="G110" t="str">
            <v>TMB</v>
          </cell>
          <cell r="H110" t="str">
            <v>HT</v>
          </cell>
          <cell r="I110">
            <v>10</v>
          </cell>
          <cell r="J110">
            <v>20500</v>
          </cell>
          <cell r="K110">
            <v>10250</v>
          </cell>
          <cell r="L110">
            <v>10250</v>
          </cell>
          <cell r="N110" t="str">
            <v>6787
18/8/16</v>
          </cell>
          <cell r="O110">
            <v>11213</v>
          </cell>
          <cell r="P110" t="str">
            <v>x</v>
          </cell>
          <cell r="Q110" t="str">
            <v>x</v>
          </cell>
          <cell r="R110" t="str">
            <v>x</v>
          </cell>
          <cell r="U110" t="str">
            <v>x</v>
          </cell>
          <cell r="V110" t="str">
            <v>x</v>
          </cell>
          <cell r="W110" t="str">
            <v>T4/ 2019</v>
          </cell>
          <cell r="X110" t="str">
            <v>T5/ 2019</v>
          </cell>
          <cell r="Y110" t="str">
            <v>T6/
2019</v>
          </cell>
          <cell r="Z110">
            <v>0</v>
          </cell>
          <cell r="AA110">
            <v>11213</v>
          </cell>
          <cell r="AB110">
            <v>0</v>
          </cell>
          <cell r="AC110">
            <v>0</v>
          </cell>
          <cell r="AD110" t="str">
            <v>T7/ 2019</v>
          </cell>
          <cell r="AE110" t="str">
            <v>T9/ 2019</v>
          </cell>
          <cell r="AF110" t="str">
            <v>T8/ 2019</v>
          </cell>
          <cell r="AG110" t="str">
            <v>T11 /2019</v>
          </cell>
          <cell r="AH110" t="str">
            <v>x</v>
          </cell>
          <cell r="AI110" t="str">
            <v xml:space="preserve">Đã phê duyệt QHTMB. Đang thẩm định nội bộ báo cáo KTKT. Dự kiến trong tháng 4/2019 trình báo cáo KTKT, </v>
          </cell>
        </row>
        <row r="111">
          <cell r="B111" t="str">
            <v>Xây dựng hạ tầng kỹ thuật phục vụ đấu giá quyền sử dụng đất nhỏ kẹt xã Đặng Xá, huyện Gia Lâm</v>
          </cell>
          <cell r="C111">
            <v>1</v>
          </cell>
          <cell r="D111" t="str">
            <v>Đặng Xá</v>
          </cell>
          <cell r="E111">
            <v>21000</v>
          </cell>
          <cell r="F111">
            <v>10500</v>
          </cell>
          <cell r="G111" t="str">
            <v>TMB</v>
          </cell>
          <cell r="H111" t="str">
            <v>HT</v>
          </cell>
          <cell r="I111">
            <v>6</v>
          </cell>
          <cell r="J111">
            <v>63000</v>
          </cell>
          <cell r="K111">
            <v>31500</v>
          </cell>
          <cell r="L111">
            <v>31500</v>
          </cell>
          <cell r="M111">
            <v>0</v>
          </cell>
          <cell r="N111" t="str">
            <v>14405
6/10/17</v>
          </cell>
          <cell r="O111">
            <v>14991</v>
          </cell>
          <cell r="P111" t="str">
            <v>x</v>
          </cell>
          <cell r="Q111" t="str">
            <v>x</v>
          </cell>
          <cell r="R111" t="str">
            <v>x</v>
          </cell>
          <cell r="T111" t="str">
            <v>T3/ 2019</v>
          </cell>
          <cell r="U111" t="str">
            <v>T4/ 2019</v>
          </cell>
          <cell r="V111" t="str">
            <v>T4/ 2019</v>
          </cell>
          <cell r="W111" t="str">
            <v>T5/ 2019</v>
          </cell>
          <cell r="X111" t="str">
            <v>T6/ 2019</v>
          </cell>
          <cell r="Y111" t="str">
            <v>T6/
2019</v>
          </cell>
          <cell r="Z111">
            <v>0</v>
          </cell>
          <cell r="AA111">
            <v>14991</v>
          </cell>
          <cell r="AD111" t="str">
            <v>T8/ 2019</v>
          </cell>
          <cell r="AE111" t="str">
            <v>T12/ 2019</v>
          </cell>
          <cell r="AF111" t="str">
            <v>T8/ 2019</v>
          </cell>
          <cell r="AG111" t="str">
            <v>T12/ 2019</v>
          </cell>
          <cell r="AH111" t="str">
            <v>x</v>
          </cell>
          <cell r="AI111" t="str">
            <v>Đã trình thẩm định TMB ngày 25/3/2019</v>
          </cell>
        </row>
        <row r="112">
          <cell r="B112" t="str">
            <v>Có QĐ PD CTĐT và TTQH; đang xin chỉ giới đường đỏ và xác định ranh giới</v>
          </cell>
          <cell r="C112">
            <v>11</v>
          </cell>
          <cell r="E112">
            <v>122555</v>
          </cell>
          <cell r="F112">
            <v>65757.450000000012</v>
          </cell>
          <cell r="J112">
            <v>629709.80000000005</v>
          </cell>
          <cell r="K112">
            <v>181168.43333333335</v>
          </cell>
          <cell r="L112">
            <v>448541.3666666667</v>
          </cell>
          <cell r="M112">
            <v>0</v>
          </cell>
          <cell r="O112">
            <v>104908</v>
          </cell>
          <cell r="Z112">
            <v>26204</v>
          </cell>
          <cell r="AA112">
            <v>104908</v>
          </cell>
        </row>
        <row r="113">
          <cell r="B113" t="str">
            <v>Xây dựng hạ tầng kỹ thuật phục vụ đấu giá quyền sử dụng đất nhỏ kẹt xã Phú Thị, huyện Gia Lâm</v>
          </cell>
          <cell r="C113">
            <v>1</v>
          </cell>
          <cell r="D113" t="str">
            <v>Phú Thị</v>
          </cell>
          <cell r="E113">
            <v>5128</v>
          </cell>
          <cell r="F113">
            <v>2100</v>
          </cell>
          <cell r="G113" t="str">
            <v>TMB</v>
          </cell>
          <cell r="H113" t="str">
            <v>HT</v>
          </cell>
          <cell r="I113">
            <v>6</v>
          </cell>
          <cell r="J113">
            <v>12600</v>
          </cell>
          <cell r="K113">
            <v>6300</v>
          </cell>
          <cell r="L113">
            <v>6300</v>
          </cell>
          <cell r="N113" t="str">
            <v>14404
6/10/17</v>
          </cell>
          <cell r="O113">
            <v>10193</v>
          </cell>
          <cell r="P113" t="str">
            <v>x</v>
          </cell>
          <cell r="Q113" t="str">
            <v>T3/ 2019</v>
          </cell>
          <cell r="R113" t="str">
            <v>T3/ 2019</v>
          </cell>
          <cell r="T113" t="str">
            <v>T4/ 2019</v>
          </cell>
          <cell r="U113" t="str">
            <v>T5/ 2019</v>
          </cell>
          <cell r="V113" t="str">
            <v>T6/ 2019</v>
          </cell>
          <cell r="W113" t="str">
            <v>T6/ 2019</v>
          </cell>
          <cell r="X113" t="str">
            <v>T8/ 2019</v>
          </cell>
          <cell r="Y113" t="str">
            <v>T9/ 
2019</v>
          </cell>
          <cell r="Z113">
            <v>11213</v>
          </cell>
          <cell r="AA113">
            <v>10193</v>
          </cell>
          <cell r="AB113" t="str">
            <v>T10/ 2019</v>
          </cell>
          <cell r="AC113" t="str">
            <v>T2/ 2020</v>
          </cell>
          <cell r="AD113" t="str">
            <v>T2/ 2020</v>
          </cell>
          <cell r="AE113" t="str">
            <v>T6/ 2020</v>
          </cell>
          <cell r="AF113" t="str">
            <v>T4/ 2020</v>
          </cell>
          <cell r="AG113" t="str">
            <v>T9/ 2020</v>
          </cell>
          <cell r="AH113" t="str">
            <v>x</v>
          </cell>
          <cell r="AI113"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row>
        <row r="114">
          <cell r="B114" t="str">
            <v>Xây dựng hạ tầng kỹ thuật phục vụ đấu giá quyền sử dụng đất nhỏ kẹt xã Dương Quang, huyện Gia Lâm</v>
          </cell>
          <cell r="C114">
            <v>1</v>
          </cell>
          <cell r="D114" t="str">
            <v>Dương Quang</v>
          </cell>
          <cell r="E114">
            <v>37000</v>
          </cell>
          <cell r="F114">
            <v>14800</v>
          </cell>
          <cell r="G114" t="str">
            <v>TMB</v>
          </cell>
          <cell r="H114" t="str">
            <v>HT</v>
          </cell>
          <cell r="I114">
            <v>6</v>
          </cell>
          <cell r="J114">
            <v>88800</v>
          </cell>
          <cell r="K114">
            <v>44400</v>
          </cell>
          <cell r="L114">
            <v>44400</v>
          </cell>
          <cell r="N114" t="str">
            <v>14406
6/10/17</v>
          </cell>
          <cell r="O114">
            <v>21092</v>
          </cell>
          <cell r="P114" t="str">
            <v>x</v>
          </cell>
          <cell r="Q114" t="str">
            <v>T3/ 2019</v>
          </cell>
          <cell r="R114" t="str">
            <v>T3/ 2019</v>
          </cell>
          <cell r="T114" t="str">
            <v>T4/ 2019</v>
          </cell>
          <cell r="U114" t="str">
            <v>T5/ 2019</v>
          </cell>
          <cell r="V114" t="str">
            <v>T6/ 2019</v>
          </cell>
          <cell r="W114" t="str">
            <v>T6/ 2019</v>
          </cell>
          <cell r="X114" t="str">
            <v>T8/ 2019</v>
          </cell>
          <cell r="Y114" t="str">
            <v>T9/ 
2019</v>
          </cell>
          <cell r="Z114">
            <v>14991</v>
          </cell>
          <cell r="AA114">
            <v>21092</v>
          </cell>
          <cell r="AB114" t="str">
            <v>T10/ 2019</v>
          </cell>
          <cell r="AC114" t="str">
            <v>T2/ 2020</v>
          </cell>
          <cell r="AD114" t="str">
            <v>T2/ 2020</v>
          </cell>
          <cell r="AE114" t="str">
            <v>T6/ 2020</v>
          </cell>
          <cell r="AF114" t="str">
            <v>T4/ 2020</v>
          </cell>
          <cell r="AG114" t="str">
            <v>T9/ 2020</v>
          </cell>
          <cell r="AH114" t="str">
            <v>x</v>
          </cell>
          <cell r="AI114" t="str">
            <v>Đã có chỉ giới đường đỏ, số liệu HTKT; Đang xác định ranh giới với địa phương; đã trình xin ý kiến phương án QHTMB với Lãnh đạo Ban. Đang chỉnh sửa TMB theo ý kiến chỉ đạo của UBND huyện</v>
          </cell>
        </row>
        <row r="115">
          <cell r="B115" t="str">
            <v>GPMB ô đất nhỏ, kẹt NK1 thôn Trùng Quán, xã Yên Thường, huyện Gia Lâm</v>
          </cell>
          <cell r="C115">
            <v>1</v>
          </cell>
          <cell r="D115" t="str">
            <v xml:space="preserve"> Yên Thường</v>
          </cell>
          <cell r="E115">
            <v>3000</v>
          </cell>
          <cell r="F115">
            <v>2400</v>
          </cell>
          <cell r="G115" t="str">
            <v>TMB</v>
          </cell>
          <cell r="H115" t="str">
            <v>KHT</v>
          </cell>
          <cell r="I115">
            <v>12</v>
          </cell>
          <cell r="J115">
            <v>28800</v>
          </cell>
          <cell r="K115">
            <v>14400</v>
          </cell>
          <cell r="L115">
            <v>14400</v>
          </cell>
          <cell r="M115">
            <v>0</v>
          </cell>
          <cell r="N115" t="str">
            <v>7832
20/9/18</v>
          </cell>
          <cell r="O115">
            <v>3768</v>
          </cell>
          <cell r="P115" t="str">
            <v>x</v>
          </cell>
          <cell r="Q115" t="str">
            <v>x</v>
          </cell>
          <cell r="R115" t="str">
            <v>x</v>
          </cell>
          <cell r="U115" t="str">
            <v>T3/ 2019</v>
          </cell>
          <cell r="V115" t="str">
            <v>T4/ 2019</v>
          </cell>
          <cell r="W115" t="str">
            <v>T5/ 2019</v>
          </cell>
          <cell r="X115" t="str">
            <v>T5/ 2019</v>
          </cell>
          <cell r="Y115" t="str">
            <v>T5/ 
2019</v>
          </cell>
          <cell r="Z115">
            <v>104908</v>
          </cell>
          <cell r="AA115">
            <v>3768</v>
          </cell>
          <cell r="AB115" t="str">
            <v>T6/ 2019</v>
          </cell>
          <cell r="AC115" t="str">
            <v>T8/ 2019</v>
          </cell>
          <cell r="AF115" t="str">
            <v>T9/ 2019</v>
          </cell>
          <cell r="AG115" t="str">
            <v>T12/ 2019</v>
          </cell>
          <cell r="AI115" t="str">
            <v>Đang thẩm định TMB tại phòng QLĐT, dự kiến đầu trong tháng 4/2019 phê duyệt TMB, tháng 5/2019 phê duyệt dự án</v>
          </cell>
        </row>
        <row r="116">
          <cell r="B116" t="str">
            <v>Tạo mặt bằng phục vụ đấu giá quyền sử dụng đất nhỏ, kẹt xã Yên Thường, huyện Gia Lâm (02 vị trí)</v>
          </cell>
          <cell r="C116">
            <v>1</v>
          </cell>
          <cell r="D116" t="str">
            <v>Yên Thường</v>
          </cell>
          <cell r="E116">
            <v>150</v>
          </cell>
          <cell r="F116">
            <v>150</v>
          </cell>
          <cell r="G116" t="str">
            <v>TMB</v>
          </cell>
          <cell r="H116" t="str">
            <v>KHT</v>
          </cell>
          <cell r="I116">
            <v>12</v>
          </cell>
          <cell r="J116">
            <v>1800</v>
          </cell>
          <cell r="K116">
            <v>1800</v>
          </cell>
          <cell r="L116">
            <v>0</v>
          </cell>
          <cell r="N116" t="str">
            <v>3906
4/4/17</v>
          </cell>
          <cell r="O116">
            <v>214</v>
          </cell>
          <cell r="P116" t="str">
            <v>x</v>
          </cell>
          <cell r="Q116" t="e">
            <v>#N/A</v>
          </cell>
          <cell r="R116" t="str">
            <v>T3/ 2019</v>
          </cell>
          <cell r="T116" t="str">
            <v>T4/ 2019</v>
          </cell>
          <cell r="U116" t="str">
            <v>T5/ 2019</v>
          </cell>
          <cell r="V116" t="str">
            <v>T5/ 2019</v>
          </cell>
          <cell r="W116" t="str">
            <v>T6/ 2019</v>
          </cell>
          <cell r="X116" t="str">
            <v>T7/ 2019</v>
          </cell>
          <cell r="Y116" t="str">
            <v>T7/ 
2019</v>
          </cell>
          <cell r="Z116">
            <v>10193</v>
          </cell>
          <cell r="AA116">
            <v>214</v>
          </cell>
          <cell r="AB116" t="str">
            <v>T2/ 2020</v>
          </cell>
          <cell r="AC116" t="str">
            <v>T2/ 2020</v>
          </cell>
          <cell r="AD116" t="str">
            <v>T6/ 2020</v>
          </cell>
          <cell r="AE116" t="str">
            <v>T4/ 2020</v>
          </cell>
          <cell r="AF116" t="str">
            <v>T9/ 2019</v>
          </cell>
          <cell r="AG116" t="str">
            <v>T12/ 2019</v>
          </cell>
          <cell r="AH116" t="str">
            <v xml:space="preserve">Đã có chỉ giới đường đỏ, số liệu HTKT; Đang xác định ranh giới với địa phương (xã đang cho thuê thầu 02 vị trí đề nghị GPMB); Tư vấn đã có phương án TMB. Đã trình xin ý kiến phương án QHTMB với Lãnh đạo Ban. </v>
          </cell>
          <cell r="AI116" t="str">
            <v>Ban đang trình thẩm định TMB; , Cty ĐL Gia lâm có ý kiến khu đất này được UBND xã bàn giao cho Điện lực để quản lý. Ban đang làm việc với UBND xã về nguồn gốc đất</v>
          </cell>
        </row>
        <row r="117">
          <cell r="B117" t="str">
            <v>Xây dựng HTKT phục vụ đấu giá đất nhỏ kẹt các ô đất công tại xã Cổ Bi, TT Trâu Quỳ, huyện Gia Lâm</v>
          </cell>
          <cell r="C117">
            <v>1</v>
          </cell>
          <cell r="D117" t="str">
            <v>TT Trâu Quỳ, Cổ Bi</v>
          </cell>
          <cell r="E117">
            <v>8341</v>
          </cell>
          <cell r="F117">
            <v>4587.55</v>
          </cell>
          <cell r="G117" t="str">
            <v>TMB</v>
          </cell>
          <cell r="H117" t="str">
            <v>HT</v>
          </cell>
          <cell r="I117">
            <v>14</v>
          </cell>
          <cell r="J117">
            <v>64225.700000000004</v>
          </cell>
          <cell r="K117">
            <v>32112.850000000002</v>
          </cell>
          <cell r="L117">
            <v>32112.850000000002</v>
          </cell>
          <cell r="N117" t="str">
            <v>7831
20/9/18</v>
          </cell>
          <cell r="O117">
            <v>14855</v>
          </cell>
          <cell r="P117" t="str">
            <v>x</v>
          </cell>
          <cell r="Q117">
            <v>43443</v>
          </cell>
          <cell r="R117" t="str">
            <v>T3/ 2019</v>
          </cell>
          <cell r="T117" t="str">
            <v>T4/ 2019</v>
          </cell>
          <cell r="U117" t="str">
            <v>T2/ 2019</v>
          </cell>
          <cell r="V117" t="str">
            <v>T3/ 2019</v>
          </cell>
          <cell r="W117" t="str">
            <v>T4/ 2019</v>
          </cell>
          <cell r="X117" t="str">
            <v>T5/ 2019</v>
          </cell>
          <cell r="Y117" t="str">
            <v>T6/ 
2019</v>
          </cell>
          <cell r="Z117">
            <v>21092</v>
          </cell>
          <cell r="AA117">
            <v>14855</v>
          </cell>
          <cell r="AB117" t="str">
            <v>T6/ 
2019</v>
          </cell>
          <cell r="AC117" t="str">
            <v>T8/ 2019</v>
          </cell>
          <cell r="AD117" t="str">
            <v>T8/ 2019</v>
          </cell>
          <cell r="AE117" t="str">
            <v>T10/ 2019</v>
          </cell>
          <cell r="AF117" t="str">
            <v>T9/ 2019</v>
          </cell>
          <cell r="AG117" t="str">
            <v>T11/ 2019</v>
          </cell>
          <cell r="AH117" t="str">
            <v xml:space="preserve">Đã có chỉ giới đường đỏ, số liệu HTKT; Đang xác định ranh giới với địa phương; đã trình xin ý kiến phương án QHTMB với Lãnh đạo Ban. </v>
          </cell>
          <cell r="AI117" t="str">
            <v xml:space="preserve">Đang thẩm định TMB tại phòng QLĐT. Đã thống nhất phương án 02/03 lô đất. </v>
          </cell>
        </row>
        <row r="118">
          <cell r="B118" t="str">
            <v>Xây dựng HTKT phục vụ đấu giá đất nhỏ kẹt tại xã Phù Đổng, Yên Thường, huyện Gia Lâm</v>
          </cell>
          <cell r="C118">
            <v>1</v>
          </cell>
          <cell r="D118" t="str">
            <v>Yên Thường</v>
          </cell>
          <cell r="E118">
            <v>19970</v>
          </cell>
          <cell r="F118">
            <v>9892</v>
          </cell>
          <cell r="G118" t="str">
            <v>TMB</v>
          </cell>
          <cell r="H118" t="str">
            <v>HT</v>
          </cell>
          <cell r="I118">
            <v>10</v>
          </cell>
          <cell r="J118">
            <v>98920</v>
          </cell>
          <cell r="K118">
            <v>32973.333333333336</v>
          </cell>
          <cell r="L118">
            <v>65946.666666666657</v>
          </cell>
          <cell r="N118" t="str">
            <v>1267
28/01/19</v>
          </cell>
          <cell r="O118">
            <v>12663</v>
          </cell>
          <cell r="P118" t="str">
            <v>X</v>
          </cell>
          <cell r="Q118" t="str">
            <v>T4/ 2019</v>
          </cell>
          <cell r="R118" t="str">
            <v>T4/ 2019</v>
          </cell>
          <cell r="T118" t="str">
            <v>T5/ 2019</v>
          </cell>
          <cell r="U118" t="str">
            <v>T5/ 2019</v>
          </cell>
          <cell r="V118" t="str">
            <v>T6/ 2019</v>
          </cell>
          <cell r="W118" t="str">
            <v>T6/ 2019</v>
          </cell>
          <cell r="X118" t="str">
            <v>T7/ 2019</v>
          </cell>
          <cell r="Y118" t="str">
            <v>T8/
 2019</v>
          </cell>
          <cell r="Z118">
            <v>3768</v>
          </cell>
          <cell r="AA118">
            <v>12663</v>
          </cell>
          <cell r="AB118" t="str">
            <v>T8/
 2019</v>
          </cell>
          <cell r="AD118" t="str">
            <v>T11/ 2019</v>
          </cell>
          <cell r="AE118" t="str">
            <v>T12/ 2019</v>
          </cell>
          <cell r="AF118" t="str">
            <v>T9/ 2019</v>
          </cell>
          <cell r="AG118" t="str">
            <v>T12/ 2019</v>
          </cell>
          <cell r="AH118" t="str">
            <v>Đang thẩm định TMB tại phòng QLĐT, dự kiến đầu trong tháng 4/2019 phê duyệt TMB, tháng 5/2019 phê duyệt dự án</v>
          </cell>
          <cell r="AI118" t="str">
            <v>Đã phê duyệt chi phí CBĐT, đang thẩm bản đạc và xác nhận ranh giới, nguồn gốc đất với xã. Dự kiến trong tháng 04/2019 hoàn thành 02 công tác trên, trong tháng 04 hoàn thành phương án TMB và chỉ giới đường đỏ.</v>
          </cell>
        </row>
        <row r="119">
          <cell r="B119" t="str">
            <v>Giải phóng mặt bằng tạo quỹ đất theo quy hoạch khu đất YV-TT xã Yên Viên - Thị trấn Yên Viên, huyện Gia Lâm</v>
          </cell>
          <cell r="C119">
            <v>1</v>
          </cell>
          <cell r="D119" t="str">
            <v xml:space="preserve"> Yên Viên - TT Yên Viên</v>
          </cell>
          <cell r="E119">
            <v>1000</v>
          </cell>
          <cell r="F119">
            <v>650</v>
          </cell>
          <cell r="G119" t="str">
            <v>TMB</v>
          </cell>
          <cell r="H119" t="str">
            <v>KHT</v>
          </cell>
          <cell r="I119">
            <v>14</v>
          </cell>
          <cell r="J119">
            <v>9100</v>
          </cell>
          <cell r="K119">
            <v>4550</v>
          </cell>
          <cell r="L119">
            <v>4550</v>
          </cell>
          <cell r="N119" t="str">
            <v>1290
7/12/18</v>
          </cell>
          <cell r="O119">
            <v>1406</v>
          </cell>
          <cell r="P119" t="str">
            <v>96/QLĐT-QH
23//11/2018</v>
          </cell>
          <cell r="Q119" t="str">
            <v>T5/ 2019</v>
          </cell>
          <cell r="R119" t="str">
            <v>T6/ 2019</v>
          </cell>
          <cell r="S119" t="str">
            <v>-</v>
          </cell>
          <cell r="T119" t="str">
            <v>T7/ 2019</v>
          </cell>
          <cell r="U119" t="str">
            <v>T9/ 2019</v>
          </cell>
          <cell r="V119" t="str">
            <v>T9/ 2019</v>
          </cell>
          <cell r="W119" t="str">
            <v>T9 /2019</v>
          </cell>
          <cell r="X119" t="str">
            <v>T10 /2019</v>
          </cell>
          <cell r="Y119" t="str">
            <v>T10/ 2019</v>
          </cell>
          <cell r="Z119">
            <v>214</v>
          </cell>
          <cell r="AA119">
            <v>1406</v>
          </cell>
          <cell r="AB119" t="str">
            <v>T10/ 2019</v>
          </cell>
          <cell r="AD119" t="str">
            <v>T8/ 2019</v>
          </cell>
          <cell r="AE119" t="str">
            <v>T12/ 2019</v>
          </cell>
          <cell r="AF119" t="str">
            <v>T8/ 2019</v>
          </cell>
          <cell r="AG119" t="str">
            <v>T12/ 2019</v>
          </cell>
          <cell r="AH119" t="str">
            <v>Ban đang trình thẩm định TMB; , Cty ĐL Gia lâm có ý kiến khu đất này được UBND xã bàn giao cho Điện lực để quản lý. Ban đang làm việc với UBND xã về nguồn gốc đất</v>
          </cell>
          <cell r="AI119" t="str">
            <v>Đã phê duyệt Chủ trương đầu tư, đang xác định ranh giới. Thẩm bản đạc và xin chỉ giới tháng 4.
Về phương án quy hoạch TMB: Đã phối hợp với tư vấn dự kiến TMB</v>
          </cell>
        </row>
        <row r="120">
          <cell r="B120" t="str">
            <v>Xây dựng HTKT phục vụ đấu giá đất nhỏ kẹt tại các xã Yên Viên, Dương Hà, Trung Mầu, huyện Gia Lâm</v>
          </cell>
          <cell r="C120">
            <v>1</v>
          </cell>
          <cell r="D120" t="str">
            <v>Dương Hà</v>
          </cell>
          <cell r="E120">
            <v>18909</v>
          </cell>
          <cell r="F120">
            <v>12290.85</v>
          </cell>
          <cell r="G120" t="str">
            <v>TMB</v>
          </cell>
          <cell r="H120" t="str">
            <v>HT</v>
          </cell>
          <cell r="I120">
            <v>10</v>
          </cell>
          <cell r="J120">
            <v>122908.5</v>
          </cell>
          <cell r="K120">
            <v>32112.850000000002</v>
          </cell>
          <cell r="L120">
            <v>122908.5</v>
          </cell>
          <cell r="N120" t="str">
            <v>10446
14/12/2018</v>
          </cell>
          <cell r="O120">
            <v>14883</v>
          </cell>
          <cell r="P120" t="str">
            <v>94/QLĐT-QH
23//11/2018</v>
          </cell>
          <cell r="Q120" t="str">
            <v>T4/ 2019</v>
          </cell>
          <cell r="R120" t="str">
            <v>T5/ 2019</v>
          </cell>
          <cell r="T120" t="str">
            <v>T5/ 2019</v>
          </cell>
          <cell r="U120" t="str">
            <v>T7/ 2019</v>
          </cell>
          <cell r="V120" t="str">
            <v>T8/ 2019</v>
          </cell>
          <cell r="W120" t="str">
            <v>T7/ 2019</v>
          </cell>
          <cell r="X120" t="str">
            <v>T9/ 2019</v>
          </cell>
          <cell r="Y120" t="str">
            <v>T10/ 2019</v>
          </cell>
          <cell r="Z120">
            <v>14855</v>
          </cell>
          <cell r="AA120">
            <v>14883</v>
          </cell>
          <cell r="AB120" t="str">
            <v>T10/ 2019</v>
          </cell>
          <cell r="AC120" t="str">
            <v>T8/ 2019</v>
          </cell>
          <cell r="AD120" t="str">
            <v>T12/ 2019</v>
          </cell>
          <cell r="AE120" t="str">
            <v>T3/ 2020</v>
          </cell>
          <cell r="AF120" t="str">
            <v>T12/ 2019</v>
          </cell>
          <cell r="AG120" t="str">
            <v>T5/ 2020</v>
          </cell>
          <cell r="AH120" t="str">
            <v xml:space="preserve">Đang thẩm định TMB tại phòng QLĐT. Đã thống nhất phương án 02/03 lô đất. </v>
          </cell>
          <cell r="AI120" t="str">
            <v>Đã phê duyệt Chủ trương đầu tư, đang xác định ranh giới. Thẩm bản đạc và xin chỉ giới tháng 4.
Về phương án quy hoạch TMB: Đã phối hợp với tư vấn dự kiến TMB</v>
          </cell>
        </row>
        <row r="121">
          <cell r="B121" t="str">
            <v>Xây dựng HTKT phục vụ đấu giá đất nhỏ kẹt tại các xã Kiêu Kỵ, Đông Dư, huyện Gia Lâm</v>
          </cell>
          <cell r="C121">
            <v>1</v>
          </cell>
          <cell r="D121" t="str">
            <v>Kiêu Kỵ, Đông Dư</v>
          </cell>
          <cell r="E121">
            <v>10527</v>
          </cell>
          <cell r="F121">
            <v>6842.55</v>
          </cell>
          <cell r="G121" t="str">
            <v>TMB</v>
          </cell>
          <cell r="H121" t="str">
            <v>HT</v>
          </cell>
          <cell r="I121">
            <v>12</v>
          </cell>
          <cell r="J121">
            <v>82110.600000000006</v>
          </cell>
          <cell r="K121">
            <v>32973.333333333336</v>
          </cell>
          <cell r="L121">
            <v>82110.600000000006</v>
          </cell>
          <cell r="N121" t="str">
            <v>10447
14/12/18</v>
          </cell>
          <cell r="O121">
            <v>14920</v>
          </cell>
          <cell r="P121" t="str">
            <v>95/QLĐT-QH
23//11/2018</v>
          </cell>
          <cell r="Q121" t="str">
            <v>x</v>
          </cell>
          <cell r="R121" t="str">
            <v>x</v>
          </cell>
          <cell r="T121" t="str">
            <v>T5/ 2019</v>
          </cell>
          <cell r="U121" t="str">
            <v>T7/ 2019</v>
          </cell>
          <cell r="V121" t="str">
            <v>T8/ 2019</v>
          </cell>
          <cell r="W121" t="str">
            <v>T7/ 2019</v>
          </cell>
          <cell r="X121" t="str">
            <v>T9/ 2019</v>
          </cell>
          <cell r="Y121" t="str">
            <v>T10/ 2019</v>
          </cell>
          <cell r="Z121">
            <v>12663</v>
          </cell>
          <cell r="AA121">
            <v>14920</v>
          </cell>
          <cell r="AB121" t="str">
            <v>T10/ 2019</v>
          </cell>
          <cell r="AC121" t="str">
            <v>T11/ 2019</v>
          </cell>
          <cell r="AD121" t="str">
            <v>T12/ 2019</v>
          </cell>
          <cell r="AE121" t="str">
            <v>T3/ 2020</v>
          </cell>
          <cell r="AF121" t="str">
            <v>T12/ 2019</v>
          </cell>
          <cell r="AG121" t="str">
            <v>T5/ 2020</v>
          </cell>
          <cell r="AH121" t="str">
            <v>Đã phê duyệt chi phí CBĐT, đang thẩm bản đạc và xác nhận ranh giới, nguồn gốc đất với xã dự kiến trong tháng 03/2019 hoàn thành 02 công tác trên, trong tháng 04 hoàn thành phương án TMB và chỉ giới đường đỏ.</v>
          </cell>
          <cell r="AI121" t="str">
            <v>Đã phê duyệt Chủ trương đầu tư, đang xác định ranh giới. Thẩm bản đạc và xin chỉ giới tháng 4.
Về phương án quy hoạch TMB: Đã phối hợp với tư vấn dự kiến TMB</v>
          </cell>
        </row>
        <row r="122">
          <cell r="B122" t="str">
            <v>Xây dựng HTKT phục vụ đấu giá đất nhỏ kẹt tại xã Dương Xá, huyện Gia Lâm</v>
          </cell>
          <cell r="C122">
            <v>1</v>
          </cell>
          <cell r="D122" t="str">
            <v>Dương Xá</v>
          </cell>
          <cell r="E122">
            <v>4797</v>
          </cell>
          <cell r="F122">
            <v>3118.05</v>
          </cell>
          <cell r="G122" t="str">
            <v>TMB</v>
          </cell>
          <cell r="H122" t="str">
            <v>HT</v>
          </cell>
          <cell r="I122">
            <v>10</v>
          </cell>
          <cell r="J122">
            <v>31180.5</v>
          </cell>
          <cell r="K122">
            <v>4550</v>
          </cell>
          <cell r="L122">
            <v>31180.5</v>
          </cell>
          <cell r="N122" t="str">
            <v>10448
14/12/18</v>
          </cell>
          <cell r="O122">
            <v>9488</v>
          </cell>
          <cell r="P122" t="str">
            <v>110/QLĐT-QH
30//11/2018</v>
          </cell>
          <cell r="Q122" t="str">
            <v>x</v>
          </cell>
          <cell r="R122" t="str">
            <v>x</v>
          </cell>
          <cell r="S122" t="str">
            <v>-</v>
          </cell>
          <cell r="T122" t="str">
            <v>T5/ 2019</v>
          </cell>
          <cell r="U122" t="str">
            <v>T7/ 2019</v>
          </cell>
          <cell r="V122" t="str">
            <v>T8/ 2019</v>
          </cell>
          <cell r="W122" t="str">
            <v>T7/ 2019</v>
          </cell>
          <cell r="X122" t="str">
            <v>T9/ 2019</v>
          </cell>
          <cell r="Y122" t="str">
            <v>T10/ 2019</v>
          </cell>
          <cell r="Z122">
            <v>1406</v>
          </cell>
          <cell r="AA122">
            <v>9488</v>
          </cell>
          <cell r="AB122" t="str">
            <v>T10/ 2019</v>
          </cell>
          <cell r="AC122" t="str">
            <v>T8/ 2019</v>
          </cell>
          <cell r="AD122" t="str">
            <v>T12/ 2019</v>
          </cell>
          <cell r="AE122" t="str">
            <v>T3/ 2020</v>
          </cell>
          <cell r="AF122" t="str">
            <v>T12/ 2019</v>
          </cell>
          <cell r="AG122" t="str">
            <v>T5/ 2020</v>
          </cell>
          <cell r="AH122" t="str">
            <v>Đã phê duyệt Chủ trương đầu tư, đang xác định ranh giới. Thẩm bản đạc và xin chỉ giới tháng 4.
Về phương án quy hoạch TMB: Đã phối hợp với tư vấn dự kiến TMB</v>
          </cell>
          <cell r="AI122" t="str">
            <v>Đã phê duyệt Chủ trương đầu tư, đang xác định ranh giới. Thẩm bản đạc và xin chỉ giới tháng 4.
Về phương án quy hoạch TMB: Đã phối hợp với tư vấn dự kiến TMB</v>
          </cell>
        </row>
        <row r="123">
          <cell r="B123" t="str">
            <v>Giải phóng mặt bằng tạo quỹ đất sạch thực hiện đấu giá QSD đất các ô đất không phải đầu tư hạ tầng trên địa bàn huyện Gia Lâm</v>
          </cell>
          <cell r="C123">
            <v>1</v>
          </cell>
          <cell r="D123" t="str">
            <v>TT YV, PĐ, CB, Đ. Dư, DT</v>
          </cell>
          <cell r="E123">
            <v>13733</v>
          </cell>
          <cell r="F123">
            <v>8926.4500000000007</v>
          </cell>
          <cell r="G123" t="str">
            <v>TMB</v>
          </cell>
          <cell r="H123" t="str">
            <v>HT</v>
          </cell>
          <cell r="I123">
            <v>10</v>
          </cell>
          <cell r="J123">
            <v>89264.5</v>
          </cell>
          <cell r="K123">
            <v>44632.25</v>
          </cell>
          <cell r="L123">
            <v>44632.25</v>
          </cell>
          <cell r="N123" t="str">
            <v>250
14/1/19</v>
          </cell>
          <cell r="O123">
            <v>1426</v>
          </cell>
          <cell r="P123" t="str">
            <v>93/QLĐT-QH
23//11/2018</v>
          </cell>
          <cell r="Q123" t="str">
            <v>T6/ 2019</v>
          </cell>
          <cell r="R123" t="str">
            <v>T6/ 2019</v>
          </cell>
          <cell r="S123" t="str">
            <v>-</v>
          </cell>
          <cell r="T123" t="str">
            <v>T7/ 2019</v>
          </cell>
          <cell r="U123" t="str">
            <v>T9/ 2019</v>
          </cell>
          <cell r="V123" t="str">
            <v>T9/ 2019</v>
          </cell>
          <cell r="W123" t="str">
            <v>T9 /2019</v>
          </cell>
          <cell r="X123" t="str">
            <v>T10 /2019</v>
          </cell>
          <cell r="Y123" t="str">
            <v>T10/ 2019</v>
          </cell>
          <cell r="Z123">
            <v>14883</v>
          </cell>
          <cell r="AA123">
            <v>1426</v>
          </cell>
          <cell r="AB123" t="str">
            <v>T10/ 2019</v>
          </cell>
          <cell r="AC123" t="str">
            <v>T12/ 2019</v>
          </cell>
          <cell r="AD123" t="str">
            <v>T3/ 2020</v>
          </cell>
          <cell r="AE123" t="str">
            <v>T12/ 2019</v>
          </cell>
          <cell r="AF123" t="str">
            <v>T11/ 2019</v>
          </cell>
          <cell r="AG123" t="str">
            <v>T12/ 2019</v>
          </cell>
          <cell r="AH123" t="str">
            <v>Đã phê duyệt Chủ trương đầu tư, đang xác định ranh giới. Thẩm bản đạc và xin chỉ giới tháng 4.
Về phương án quy hoạch TMB: Đã phối hợp với tư vấn dự kiến TMB</v>
          </cell>
          <cell r="AI123" t="str">
            <v>Đã phê duyệt Chủ trương đầu tư, đang xác định ranh giới. Thẩm bản đạc và xin chỉ giới tháng 4.
Về phương án quy hoạch TMB: Đã phối hợp với tư vấn dự kiến TMB</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Google%20Drive\AppData\Admin\Downloads\Scan%20Q&#272;\Scan%20Q&#272;\S&#7889;%204143%20Q&#272;-UBND.%20BV%20&#272;a%20Khoa%20Th&#432;&#7901;ng%20T&#237;n.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view="pageBreakPreview" topLeftCell="A4" zoomScaleSheetLayoutView="100" workbookViewId="0">
      <selection sqref="A1:E1"/>
    </sheetView>
  </sheetViews>
  <sheetFormatPr defaultRowHeight="15"/>
  <cols>
    <col min="1" max="1" width="6.7109375" customWidth="1"/>
    <col min="2" max="2" width="20.7109375" style="357" customWidth="1"/>
    <col min="3" max="3" width="31.28515625" customWidth="1"/>
    <col min="4" max="4" width="41.42578125" customWidth="1"/>
    <col min="5" max="5" width="21.140625" customWidth="1"/>
    <col min="6" max="10" width="9.140625" customWidth="1"/>
    <col min="11" max="11" width="11.7109375" customWidth="1"/>
    <col min="12" max="12" width="12.42578125" customWidth="1"/>
    <col min="13" max="13" width="11" customWidth="1"/>
    <col min="14" max="14" width="14.7109375" customWidth="1"/>
    <col min="15" max="16" width="9.140625" customWidth="1"/>
    <col min="17" max="17" width="8.85546875" customWidth="1"/>
    <col min="18" max="24" width="9.140625" customWidth="1"/>
    <col min="26" max="26" width="9.5703125" bestFit="1" customWidth="1"/>
  </cols>
  <sheetData>
    <row r="1" spans="1:26" ht="36" customHeight="1">
      <c r="A1" s="1846" t="s">
        <v>726</v>
      </c>
      <c r="B1" s="1846"/>
      <c r="C1" s="1846"/>
      <c r="D1" s="1846"/>
      <c r="E1" s="1846"/>
      <c r="F1" s="355"/>
      <c r="G1" s="355"/>
      <c r="H1" s="355"/>
      <c r="I1" s="355"/>
    </row>
    <row r="2" spans="1:26" hidden="1">
      <c r="C2" t="s">
        <v>172</v>
      </c>
      <c r="D2" t="s">
        <v>172</v>
      </c>
      <c r="F2" t="s">
        <v>173</v>
      </c>
      <c r="G2" t="s">
        <v>173</v>
      </c>
      <c r="H2" t="s">
        <v>174</v>
      </c>
      <c r="I2" t="s">
        <v>174</v>
      </c>
    </row>
    <row r="3" spans="1:26" ht="37.5" customHeight="1">
      <c r="A3" s="1855" t="s">
        <v>167</v>
      </c>
      <c r="B3" s="1842" t="s">
        <v>176</v>
      </c>
      <c r="C3" s="1843" t="s">
        <v>723</v>
      </c>
      <c r="D3" s="1843" t="s">
        <v>724</v>
      </c>
      <c r="E3" s="1843" t="s">
        <v>725</v>
      </c>
      <c r="F3" s="1843" t="s">
        <v>170</v>
      </c>
      <c r="G3" s="1843"/>
      <c r="H3" s="1844" t="s">
        <v>8</v>
      </c>
      <c r="I3" s="1845"/>
      <c r="K3" s="1849" t="s">
        <v>208</v>
      </c>
      <c r="L3" s="1850"/>
      <c r="M3" s="1850"/>
      <c r="N3" s="1845"/>
      <c r="O3" s="1854" t="s">
        <v>209</v>
      </c>
      <c r="P3" s="1854"/>
      <c r="Q3" s="1854"/>
      <c r="R3" s="1853"/>
      <c r="S3" s="1847" t="s">
        <v>214</v>
      </c>
      <c r="T3" s="1848"/>
    </row>
    <row r="4" spans="1:26" ht="7.5" customHeight="1">
      <c r="A4" s="1855"/>
      <c r="B4" s="1842"/>
      <c r="C4" s="1843"/>
      <c r="D4" s="1843"/>
      <c r="E4" s="1843"/>
      <c r="F4" s="16" t="s">
        <v>168</v>
      </c>
      <c r="G4" s="16" t="s">
        <v>178</v>
      </c>
      <c r="H4" s="16" t="s">
        <v>168</v>
      </c>
      <c r="I4" s="16" t="s">
        <v>178</v>
      </c>
      <c r="K4" s="1851" t="s">
        <v>210</v>
      </c>
      <c r="L4" s="1845"/>
      <c r="M4" s="1851" t="s">
        <v>211</v>
      </c>
      <c r="N4" s="1845"/>
      <c r="O4" s="1851" t="s">
        <v>210</v>
      </c>
      <c r="P4" s="1845"/>
      <c r="Q4" s="1852" t="s">
        <v>211</v>
      </c>
      <c r="R4" s="1853"/>
      <c r="S4" t="s">
        <v>213</v>
      </c>
      <c r="T4" t="s">
        <v>212</v>
      </c>
      <c r="Y4" t="s">
        <v>213</v>
      </c>
      <c r="Z4" t="s">
        <v>169</v>
      </c>
    </row>
    <row r="5" spans="1:26" hidden="1">
      <c r="A5" s="17"/>
      <c r="C5">
        <f>COUNTA(#REF!)</f>
        <v>1</v>
      </c>
      <c r="D5" t="e">
        <f>SUM(#REF!)</f>
        <v>#REF!</v>
      </c>
      <c r="F5">
        <f>COUNTA(#REF!)</f>
        <v>1</v>
      </c>
      <c r="G5" t="e">
        <f>SUM(#REF!)</f>
        <v>#REF!</v>
      </c>
      <c r="H5">
        <f>COUNTA(#REF!)</f>
        <v>1</v>
      </c>
      <c r="I5" t="e">
        <f>SUM(#REF!)</f>
        <v>#REF!</v>
      </c>
      <c r="K5" s="35" t="s">
        <v>213</v>
      </c>
      <c r="L5" s="35" t="s">
        <v>212</v>
      </c>
      <c r="M5" s="35" t="s">
        <v>213</v>
      </c>
      <c r="N5" s="35" t="s">
        <v>212</v>
      </c>
      <c r="O5" s="35" t="s">
        <v>213</v>
      </c>
      <c r="P5" s="35" t="s">
        <v>212</v>
      </c>
      <c r="Q5" s="35" t="s">
        <v>213</v>
      </c>
      <c r="R5" s="35" t="s">
        <v>212</v>
      </c>
    </row>
    <row r="6" spans="1:26" ht="32.25" customHeight="1">
      <c r="A6" s="17">
        <v>1</v>
      </c>
      <c r="B6" s="358" t="s">
        <v>171</v>
      </c>
      <c r="C6" s="19"/>
      <c r="D6" s="19"/>
      <c r="E6" s="19"/>
      <c r="F6" s="19"/>
      <c r="G6" s="19"/>
      <c r="H6" s="19">
        <f>COUNTA(#REF!)</f>
        <v>1</v>
      </c>
      <c r="I6" s="19" t="e">
        <f>SUM(#REF!)</f>
        <v>#REF!</v>
      </c>
      <c r="K6" s="17">
        <v>12</v>
      </c>
      <c r="L6" s="17">
        <v>0.88</v>
      </c>
      <c r="M6" s="17">
        <v>9</v>
      </c>
      <c r="N6" s="17">
        <v>5.2</v>
      </c>
      <c r="O6" s="17">
        <v>12</v>
      </c>
      <c r="P6" s="17">
        <v>0.88</v>
      </c>
      <c r="Q6" s="17">
        <v>9</v>
      </c>
      <c r="R6" s="17">
        <v>5.2</v>
      </c>
      <c r="S6" s="36">
        <v>48</v>
      </c>
      <c r="T6" s="36">
        <v>22.56</v>
      </c>
      <c r="U6" s="36"/>
      <c r="V6" s="36"/>
      <c r="Y6">
        <v>41</v>
      </c>
      <c r="Z6">
        <f>[1]Sheet1!$E$9+[1]Sheet1!$E$20+[1]Sheet1!$E$44</f>
        <v>22.7652</v>
      </c>
    </row>
    <row r="7" spans="1:26" ht="32.25" customHeight="1">
      <c r="A7" s="17">
        <v>2</v>
      </c>
      <c r="B7" s="358" t="s">
        <v>13</v>
      </c>
      <c r="C7" s="19"/>
      <c r="D7" s="20"/>
      <c r="E7" s="20"/>
      <c r="F7" s="19"/>
      <c r="G7" s="20"/>
      <c r="H7" s="19">
        <f>COUNTA(#REF!)</f>
        <v>1</v>
      </c>
      <c r="I7" s="20" t="e">
        <f>SUM(#REF!)</f>
        <v>#REF!</v>
      </c>
      <c r="K7" s="17">
        <v>26</v>
      </c>
      <c r="L7" s="17">
        <v>619</v>
      </c>
      <c r="M7" s="17">
        <v>21</v>
      </c>
      <c r="N7" s="17">
        <v>174</v>
      </c>
      <c r="O7" s="17"/>
      <c r="P7" s="17"/>
      <c r="Q7" s="17">
        <v>12</v>
      </c>
      <c r="R7" s="17">
        <v>161.15</v>
      </c>
      <c r="S7" s="36">
        <v>76</v>
      </c>
      <c r="T7" s="36">
        <v>1098</v>
      </c>
      <c r="Y7">
        <v>52</v>
      </c>
      <c r="Z7">
        <v>1051.5</v>
      </c>
    </row>
    <row r="8" spans="1:26" ht="32.25" customHeight="1">
      <c r="A8" s="17">
        <v>3</v>
      </c>
      <c r="B8" s="358" t="s">
        <v>11</v>
      </c>
      <c r="C8" s="19"/>
      <c r="D8" s="21"/>
      <c r="E8" s="21"/>
      <c r="F8" s="19"/>
      <c r="G8" s="21"/>
      <c r="H8" s="19">
        <f>COUNTA(#REF!)</f>
        <v>1</v>
      </c>
      <c r="I8" s="21" t="e">
        <f>SUM(#REF!)</f>
        <v>#REF!</v>
      </c>
      <c r="K8" s="17">
        <v>21</v>
      </c>
      <c r="L8" s="17">
        <v>23.2</v>
      </c>
      <c r="M8" s="17">
        <v>122</v>
      </c>
      <c r="N8" s="17">
        <v>347.2</v>
      </c>
      <c r="O8" s="17">
        <v>21</v>
      </c>
      <c r="P8" s="17">
        <v>12.16</v>
      </c>
      <c r="Q8" s="17">
        <v>42</v>
      </c>
      <c r="R8" s="17">
        <v>76.83</v>
      </c>
      <c r="S8" s="36">
        <v>144</v>
      </c>
      <c r="T8">
        <v>472.5</v>
      </c>
      <c r="Y8">
        <v>158</v>
      </c>
      <c r="Z8">
        <v>359.55</v>
      </c>
    </row>
    <row r="9" spans="1:26" ht="32.25" customHeight="1">
      <c r="A9" s="17">
        <v>4</v>
      </c>
      <c r="B9" s="358" t="s">
        <v>17</v>
      </c>
      <c r="C9" s="19"/>
      <c r="D9" s="19"/>
      <c r="E9" s="19"/>
      <c r="F9" s="19"/>
      <c r="G9" s="19"/>
      <c r="H9" s="19">
        <f>COUNTA(#REF!)</f>
        <v>1</v>
      </c>
      <c r="I9" s="19" t="e">
        <f>SUM(#REF!)</f>
        <v>#REF!</v>
      </c>
      <c r="K9" s="17">
        <v>9</v>
      </c>
      <c r="L9" s="17">
        <v>2.71</v>
      </c>
      <c r="M9" s="17">
        <v>36</v>
      </c>
      <c r="N9" s="17">
        <v>27.15</v>
      </c>
      <c r="O9" s="17"/>
      <c r="P9" s="17"/>
      <c r="Q9" s="17">
        <v>10</v>
      </c>
      <c r="R9" s="17">
        <v>5.69</v>
      </c>
      <c r="S9" s="37">
        <v>91</v>
      </c>
      <c r="T9" s="37">
        <v>96.43</v>
      </c>
      <c r="Y9">
        <v>106</v>
      </c>
      <c r="Z9">
        <f>SUM([2]h10!$E$8:$E$120)</f>
        <v>92.623930000000001</v>
      </c>
    </row>
    <row r="10" spans="1:26" ht="32.25" customHeight="1">
      <c r="A10" s="17">
        <v>5</v>
      </c>
      <c r="B10" s="358" t="s">
        <v>158</v>
      </c>
      <c r="C10" s="19"/>
      <c r="D10" s="19"/>
      <c r="E10" s="19"/>
      <c r="F10" s="19"/>
      <c r="G10" s="19"/>
      <c r="H10" s="19">
        <f>COUNTA(#REF!)</f>
        <v>1</v>
      </c>
      <c r="I10" s="19" t="e">
        <f>SUM(#REF!)</f>
        <v>#REF!</v>
      </c>
      <c r="K10" s="17">
        <v>7</v>
      </c>
      <c r="L10" s="17">
        <v>15.468999999999999</v>
      </c>
      <c r="M10" s="17">
        <v>48</v>
      </c>
      <c r="N10" s="17">
        <v>91.43</v>
      </c>
      <c r="O10" s="17">
        <v>3</v>
      </c>
      <c r="P10" s="17">
        <v>1.2609999999999999</v>
      </c>
      <c r="Q10" s="17">
        <v>20</v>
      </c>
      <c r="R10" s="17">
        <v>30.26</v>
      </c>
      <c r="S10" s="36">
        <v>37</v>
      </c>
      <c r="T10" s="36">
        <v>213.28</v>
      </c>
      <c r="U10" s="36"/>
      <c r="V10" s="36"/>
      <c r="Y10">
        <v>110</v>
      </c>
      <c r="Z10">
        <v>529.94000000000005</v>
      </c>
    </row>
    <row r="11" spans="1:26" ht="32.25" customHeight="1">
      <c r="A11" s="17">
        <v>6</v>
      </c>
      <c r="B11" s="358" t="s">
        <v>26</v>
      </c>
      <c r="C11" s="19"/>
      <c r="D11" s="21"/>
      <c r="E11" s="21"/>
      <c r="F11" s="19"/>
      <c r="G11" s="21"/>
      <c r="H11" s="19">
        <f>COUNTA(#REF!)</f>
        <v>1</v>
      </c>
      <c r="I11" s="21" t="e">
        <f>SUM(#REF!)</f>
        <v>#REF!</v>
      </c>
      <c r="K11" s="17">
        <v>14</v>
      </c>
      <c r="L11" s="17">
        <v>42.991999999999997</v>
      </c>
      <c r="M11" s="17">
        <v>37</v>
      </c>
      <c r="N11" s="17">
        <v>218.57300000000001</v>
      </c>
      <c r="O11" s="17">
        <v>3</v>
      </c>
      <c r="P11" s="17">
        <v>21</v>
      </c>
      <c r="Q11" s="17">
        <v>5</v>
      </c>
      <c r="R11" s="17">
        <v>27.13</v>
      </c>
      <c r="S11" s="36">
        <v>98</v>
      </c>
      <c r="T11" s="36">
        <v>380.50900000000001</v>
      </c>
      <c r="Y11">
        <v>153</v>
      </c>
      <c r="Z11">
        <f>'[3](In) 20.9.2016'!$E$7+'[3](In) 20.9.2016'!$E$40+'[3](In) 20.9.2016'!$E$66</f>
        <v>310.96999999999997</v>
      </c>
    </row>
    <row r="12" spans="1:26" ht="32.25" customHeight="1">
      <c r="A12" s="17">
        <v>7</v>
      </c>
      <c r="B12" s="358" t="s">
        <v>29</v>
      </c>
      <c r="C12" s="19"/>
      <c r="D12" s="21"/>
      <c r="E12" s="21"/>
      <c r="F12" s="19"/>
      <c r="G12" s="21"/>
      <c r="H12" s="19">
        <f>COUNTA(#REF!)</f>
        <v>1</v>
      </c>
      <c r="I12" s="21" t="e">
        <f>SUM(#REF!)</f>
        <v>#REF!</v>
      </c>
      <c r="K12" s="17">
        <v>8</v>
      </c>
      <c r="L12" s="17">
        <v>13.05</v>
      </c>
      <c r="M12" s="17">
        <v>62</v>
      </c>
      <c r="N12" s="17">
        <v>127</v>
      </c>
      <c r="O12" s="17">
        <v>5</v>
      </c>
      <c r="P12" s="17">
        <v>1.54</v>
      </c>
      <c r="Q12" s="17">
        <v>24</v>
      </c>
      <c r="R12" s="17">
        <v>68</v>
      </c>
      <c r="S12" s="37">
        <v>92</v>
      </c>
      <c r="T12" s="37">
        <v>570.30999999999995</v>
      </c>
      <c r="Y12">
        <v>119</v>
      </c>
      <c r="Z12" s="44">
        <v>1891</v>
      </c>
    </row>
    <row r="13" spans="1:26" ht="32.25" customHeight="1">
      <c r="A13" s="17">
        <v>8</v>
      </c>
      <c r="B13" s="358" t="s">
        <v>175</v>
      </c>
      <c r="C13" s="19"/>
      <c r="D13" s="19"/>
      <c r="E13" s="19"/>
      <c r="F13" s="19"/>
      <c r="G13" s="19"/>
      <c r="H13" s="19">
        <f>COUNTA(#REF!)</f>
        <v>1</v>
      </c>
      <c r="I13" s="19" t="e">
        <f>SUM(#REF!)</f>
        <v>#REF!</v>
      </c>
      <c r="K13" s="17">
        <v>11</v>
      </c>
      <c r="L13" s="17">
        <v>4.6399999999999997</v>
      </c>
      <c r="M13" s="17">
        <v>6</v>
      </c>
      <c r="N13" s="17">
        <v>10.73</v>
      </c>
      <c r="O13" s="17">
        <v>4</v>
      </c>
      <c r="P13" s="17">
        <v>0.79100000000000004</v>
      </c>
      <c r="Q13" s="17">
        <v>6</v>
      </c>
      <c r="R13" s="17">
        <v>10.25</v>
      </c>
      <c r="S13" s="36">
        <v>42</v>
      </c>
      <c r="T13" s="36">
        <v>37.67</v>
      </c>
      <c r="Y13">
        <v>40</v>
      </c>
      <c r="Z13">
        <f>SUM('[4]Du an dang ky 2018'!$E$5:$E$46)</f>
        <v>35.381303999999993</v>
      </c>
    </row>
    <row r="14" spans="1:26" ht="32.25" customHeight="1">
      <c r="A14" s="17">
        <v>9</v>
      </c>
      <c r="B14" s="358" t="s">
        <v>30</v>
      </c>
      <c r="C14" s="19"/>
      <c r="D14" s="21"/>
      <c r="E14" s="21"/>
      <c r="F14" s="19"/>
      <c r="G14" s="21"/>
      <c r="H14" s="19">
        <f>COUNTA(#REF!)</f>
        <v>1</v>
      </c>
      <c r="I14" s="21" t="e">
        <f>SUM(#REF!)</f>
        <v>#REF!</v>
      </c>
      <c r="K14" s="17">
        <v>26</v>
      </c>
      <c r="L14" s="17">
        <v>612.32000000000005</v>
      </c>
      <c r="M14" s="17">
        <v>22</v>
      </c>
      <c r="N14" s="17">
        <v>78.55</v>
      </c>
      <c r="O14" s="17">
        <v>14</v>
      </c>
      <c r="P14" s="17">
        <v>75.5</v>
      </c>
      <c r="Q14" s="17">
        <v>20</v>
      </c>
      <c r="R14" s="17">
        <v>15.91</v>
      </c>
      <c r="S14" s="37">
        <v>57</v>
      </c>
      <c r="T14" s="37">
        <v>778.62</v>
      </c>
      <c r="Y14">
        <v>95</v>
      </c>
      <c r="Z14">
        <v>867.04</v>
      </c>
    </row>
    <row r="15" spans="1:26" ht="32.25" customHeight="1">
      <c r="A15" s="17">
        <v>10</v>
      </c>
      <c r="B15" s="358" t="s">
        <v>159</v>
      </c>
      <c r="C15" s="19"/>
      <c r="D15" s="20"/>
      <c r="E15" s="20"/>
      <c r="F15" s="19"/>
      <c r="G15" s="20"/>
      <c r="H15" s="19">
        <f>COUNTA(#REF!)</f>
        <v>1</v>
      </c>
      <c r="I15" s="20" t="e">
        <f>SUM(#REF!)</f>
        <v>#REF!</v>
      </c>
      <c r="K15" s="17">
        <v>25</v>
      </c>
      <c r="L15" s="17">
        <v>44.46</v>
      </c>
      <c r="M15" s="17">
        <v>46</v>
      </c>
      <c r="N15" s="17">
        <v>119.57</v>
      </c>
      <c r="O15" s="17">
        <v>24</v>
      </c>
      <c r="P15" s="17">
        <v>49.91</v>
      </c>
      <c r="Q15" s="17">
        <v>15</v>
      </c>
      <c r="R15" s="17">
        <v>27.52</v>
      </c>
      <c r="S15" s="36">
        <v>107</v>
      </c>
      <c r="T15" s="36">
        <v>498.9</v>
      </c>
      <c r="Y15">
        <v>95</v>
      </c>
      <c r="Z15">
        <v>249.07</v>
      </c>
    </row>
    <row r="16" spans="1:26" ht="32.25" customHeight="1">
      <c r="A16" s="17">
        <v>11</v>
      </c>
      <c r="B16" s="358" t="s">
        <v>77</v>
      </c>
      <c r="C16" s="19"/>
      <c r="D16" s="19"/>
      <c r="E16" s="19"/>
      <c r="F16" s="19"/>
      <c r="G16" s="19"/>
      <c r="H16" s="19">
        <f>COUNTA(#REF!)</f>
        <v>1</v>
      </c>
      <c r="I16" s="19" t="e">
        <f>SUM(#REF!)</f>
        <v>#REF!</v>
      </c>
      <c r="K16" s="17">
        <v>50</v>
      </c>
      <c r="L16" s="17">
        <v>26.071000000000002</v>
      </c>
      <c r="M16" s="17">
        <v>18</v>
      </c>
      <c r="N16" s="17">
        <v>20.8582</v>
      </c>
      <c r="O16" s="17">
        <v>2</v>
      </c>
      <c r="P16" s="17">
        <v>0.15079999999999999</v>
      </c>
      <c r="Q16" s="17">
        <v>2</v>
      </c>
      <c r="R16" s="17">
        <v>3.4226999999999999</v>
      </c>
      <c r="S16" s="37">
        <v>92</v>
      </c>
      <c r="T16" s="37">
        <v>47.97</v>
      </c>
      <c r="Y16">
        <v>52</v>
      </c>
      <c r="Z16">
        <f>'[5]Danh mục 2018'!$E$5+'[5]Danh mục 2018'!$E$29+'[5]Danh mục 2018'!$E$70</f>
        <v>31.264959999999995</v>
      </c>
    </row>
    <row r="17" spans="1:26" ht="32.25" customHeight="1">
      <c r="A17" s="17">
        <v>12</v>
      </c>
      <c r="B17" s="358" t="s">
        <v>35</v>
      </c>
      <c r="C17" s="19"/>
      <c r="D17" s="19"/>
      <c r="E17" s="19"/>
      <c r="F17" s="19"/>
      <c r="G17" s="19"/>
      <c r="H17" s="19">
        <f>COUNTA(#REF!)</f>
        <v>1</v>
      </c>
      <c r="I17" s="19" t="e">
        <f>SUM(#REF!)</f>
        <v>#REF!</v>
      </c>
      <c r="K17" s="17">
        <v>11</v>
      </c>
      <c r="L17" s="17">
        <v>68.057000000000002</v>
      </c>
      <c r="M17" s="17">
        <v>25</v>
      </c>
      <c r="N17" s="17">
        <v>182.13300000000001</v>
      </c>
      <c r="O17" s="17">
        <v>12</v>
      </c>
      <c r="P17" s="17">
        <v>79.622</v>
      </c>
      <c r="Q17" s="17">
        <v>13</v>
      </c>
      <c r="R17" s="17">
        <v>46.375</v>
      </c>
      <c r="S17" s="37">
        <v>68</v>
      </c>
      <c r="T17" s="38">
        <v>433.25700000000001</v>
      </c>
      <c r="Y17">
        <v>78</v>
      </c>
      <c r="Z17">
        <f>'[6]Trinh So TNMT theo mau 20_9'!$E$5+'[6]Trinh So TNMT theo mau 20_9'!$E$38+'[6]Trinh So TNMT theo mau 20_9'!$E$74</f>
        <v>1046.4180029999998</v>
      </c>
    </row>
    <row r="18" spans="1:26" ht="32.25" customHeight="1">
      <c r="A18" s="17">
        <v>13</v>
      </c>
      <c r="B18" s="358" t="s">
        <v>88</v>
      </c>
      <c r="C18" s="19"/>
      <c r="D18" s="19"/>
      <c r="E18" s="19"/>
      <c r="F18" s="19"/>
      <c r="G18" s="19"/>
      <c r="H18" s="19">
        <f>COUNTA(#REF!)</f>
        <v>1</v>
      </c>
      <c r="I18" s="19" t="e">
        <f>SUM(#REF!)</f>
        <v>#REF!</v>
      </c>
      <c r="K18" s="17">
        <v>4</v>
      </c>
      <c r="L18" s="17">
        <v>0.90700000000000003</v>
      </c>
      <c r="M18" s="17">
        <v>13</v>
      </c>
      <c r="N18" s="17">
        <v>0.80300000000000005</v>
      </c>
      <c r="O18" s="17">
        <v>2</v>
      </c>
      <c r="P18" s="17">
        <v>0.23</v>
      </c>
      <c r="Q18" s="17">
        <v>7</v>
      </c>
      <c r="R18" s="17">
        <v>0.64100000000000001</v>
      </c>
      <c r="S18" s="37">
        <v>29</v>
      </c>
      <c r="T18" s="37">
        <v>4.7869999999999999</v>
      </c>
      <c r="U18" s="37"/>
      <c r="V18" s="37"/>
      <c r="Y18">
        <v>36</v>
      </c>
      <c r="Z18">
        <v>4.9210000000000003</v>
      </c>
    </row>
    <row r="19" spans="1:26" ht="32.25" customHeight="1">
      <c r="A19" s="17">
        <v>14</v>
      </c>
      <c r="B19" s="358" t="s">
        <v>33</v>
      </c>
      <c r="C19" s="19"/>
      <c r="D19" s="21"/>
      <c r="E19" s="21"/>
      <c r="F19" s="19"/>
      <c r="G19" s="21"/>
      <c r="H19" s="19">
        <f>COUNTA(#REF!)</f>
        <v>1</v>
      </c>
      <c r="I19" s="21" t="e">
        <f>SUM(#REF!)</f>
        <v>#REF!</v>
      </c>
      <c r="K19" s="17">
        <v>14</v>
      </c>
      <c r="L19" s="17">
        <v>35.9</v>
      </c>
      <c r="M19" s="17">
        <v>31</v>
      </c>
      <c r="N19" s="17">
        <v>159.96</v>
      </c>
      <c r="O19" s="17">
        <v>6</v>
      </c>
      <c r="P19" s="17">
        <v>7.73</v>
      </c>
      <c r="Q19" s="17"/>
      <c r="R19" s="17"/>
      <c r="S19" s="36">
        <v>100</v>
      </c>
      <c r="T19" s="36">
        <v>294.74</v>
      </c>
      <c r="Y19">
        <v>99</v>
      </c>
      <c r="Z19" s="45" t="e">
        <f>SUM(#REF!)</f>
        <v>#REF!</v>
      </c>
    </row>
    <row r="20" spans="1:26" ht="32.25" customHeight="1">
      <c r="A20" s="17">
        <v>15</v>
      </c>
      <c r="B20" s="358" t="s">
        <v>36</v>
      </c>
      <c r="C20" s="19"/>
      <c r="D20" s="22"/>
      <c r="E20" s="22"/>
      <c r="F20" s="19"/>
      <c r="G20" s="22"/>
      <c r="H20" s="19">
        <f>COUNTA(#REF!)</f>
        <v>1</v>
      </c>
      <c r="I20" s="22" t="e">
        <f>SUM(#REF!)</f>
        <v>#REF!</v>
      </c>
      <c r="K20" s="17">
        <v>96</v>
      </c>
      <c r="L20" s="17">
        <v>484.35</v>
      </c>
      <c r="M20" s="17">
        <v>74</v>
      </c>
      <c r="N20" s="17">
        <v>262.10000000000002</v>
      </c>
      <c r="O20" s="17">
        <v>33</v>
      </c>
      <c r="P20" s="17">
        <v>106.09</v>
      </c>
      <c r="Q20" s="17">
        <v>29</v>
      </c>
      <c r="R20" s="17">
        <v>99.54</v>
      </c>
      <c r="S20" s="36">
        <v>150</v>
      </c>
      <c r="T20" s="36">
        <v>756.79</v>
      </c>
      <c r="Y20">
        <v>104</v>
      </c>
      <c r="Z20">
        <v>366.16</v>
      </c>
    </row>
    <row r="21" spans="1:26" ht="32.25" customHeight="1">
      <c r="A21" s="17">
        <v>16</v>
      </c>
      <c r="B21" s="358" t="s">
        <v>43</v>
      </c>
      <c r="C21" s="19"/>
      <c r="D21" s="19"/>
      <c r="E21" s="19"/>
      <c r="F21" s="19"/>
      <c r="G21" s="19"/>
      <c r="H21" s="19">
        <f>COUNTA(#REF!)</f>
        <v>1</v>
      </c>
      <c r="I21" s="19" t="e">
        <f>SUM(#REF!)</f>
        <v>#REF!</v>
      </c>
      <c r="K21" s="17">
        <v>10</v>
      </c>
      <c r="L21" s="17">
        <v>8.25</v>
      </c>
      <c r="M21" s="17">
        <v>27</v>
      </c>
      <c r="N21" s="17">
        <v>70.66</v>
      </c>
      <c r="O21" s="17">
        <v>6</v>
      </c>
      <c r="P21" s="17">
        <v>2.88</v>
      </c>
      <c r="Q21" s="17">
        <v>11</v>
      </c>
      <c r="R21" s="17">
        <v>30.8</v>
      </c>
      <c r="S21">
        <v>65</v>
      </c>
      <c r="T21">
        <v>310.45</v>
      </c>
      <c r="Y21">
        <v>67</v>
      </c>
      <c r="Z21">
        <v>248.56</v>
      </c>
    </row>
    <row r="22" spans="1:26" ht="32.25" customHeight="1">
      <c r="A22" s="17">
        <v>17</v>
      </c>
      <c r="B22" s="358" t="s">
        <v>44</v>
      </c>
      <c r="C22" s="19"/>
      <c r="D22" s="19"/>
      <c r="E22" s="19"/>
      <c r="F22" s="19"/>
      <c r="G22" s="19"/>
      <c r="H22" s="19">
        <f>COUNTA(#REF!)</f>
        <v>1</v>
      </c>
      <c r="I22" s="19" t="e">
        <f>SUM(#REF!)</f>
        <v>#REF!</v>
      </c>
      <c r="K22" s="17">
        <v>4</v>
      </c>
      <c r="L22" s="17">
        <v>4.6900000000000004</v>
      </c>
      <c r="M22" s="17">
        <v>4</v>
      </c>
      <c r="N22" s="17">
        <v>29.83</v>
      </c>
      <c r="O22" s="17">
        <v>3</v>
      </c>
      <c r="P22" s="17">
        <v>4.3899999999999997</v>
      </c>
      <c r="Q22" s="17">
        <v>3</v>
      </c>
      <c r="R22" s="17">
        <v>11.87</v>
      </c>
      <c r="S22" s="36">
        <v>48</v>
      </c>
      <c r="T22" s="36">
        <v>79.19</v>
      </c>
      <c r="Y22">
        <v>67</v>
      </c>
      <c r="Z22">
        <f>SUM([7]Sheet1!$E$33:$E$99)</f>
        <v>381.32499999999987</v>
      </c>
    </row>
    <row r="23" spans="1:26" ht="32.25" customHeight="1">
      <c r="A23" s="17">
        <v>18</v>
      </c>
      <c r="B23" s="358" t="s">
        <v>166</v>
      </c>
      <c r="C23" s="19"/>
      <c r="D23" s="21"/>
      <c r="E23" s="21"/>
      <c r="F23" s="19"/>
      <c r="G23" s="21"/>
      <c r="H23" s="19">
        <f>COUNTA(#REF!)</f>
        <v>1</v>
      </c>
      <c r="I23" s="21" t="e">
        <f>SUM(#REF!)</f>
        <v>#REF!</v>
      </c>
      <c r="K23" s="17">
        <v>11</v>
      </c>
      <c r="L23" s="17">
        <v>12.56</v>
      </c>
      <c r="M23" s="17">
        <v>91</v>
      </c>
      <c r="N23" s="17">
        <v>650.39</v>
      </c>
      <c r="O23" s="17">
        <v>1</v>
      </c>
      <c r="P23" s="17">
        <v>0.33</v>
      </c>
      <c r="Q23" s="17">
        <v>24</v>
      </c>
      <c r="R23" s="17">
        <v>143.71</v>
      </c>
      <c r="S23" s="36">
        <v>113</v>
      </c>
      <c r="T23" s="36">
        <v>872.22</v>
      </c>
      <c r="Y23">
        <v>135</v>
      </c>
      <c r="Z23">
        <f>SUM('[8]DM trinh so theo DT thu hoi'!$E$7:$E$146)</f>
        <v>831.25949999999989</v>
      </c>
    </row>
    <row r="24" spans="1:26" ht="32.25" customHeight="1">
      <c r="A24" s="17">
        <v>19</v>
      </c>
      <c r="B24" s="358" t="s">
        <v>133</v>
      </c>
      <c r="C24" s="19"/>
      <c r="D24" s="19"/>
      <c r="E24" s="19"/>
      <c r="F24" s="19"/>
      <c r="G24" s="19"/>
      <c r="H24" s="19">
        <f>COUNTA(#REF!)</f>
        <v>1</v>
      </c>
      <c r="I24" s="19" t="e">
        <f>SUM(#REF!)</f>
        <v>#REF!</v>
      </c>
      <c r="K24" s="17">
        <v>4</v>
      </c>
      <c r="L24" s="17">
        <v>18.61</v>
      </c>
      <c r="M24" s="17"/>
      <c r="N24" s="17"/>
      <c r="O24" s="17">
        <v>3</v>
      </c>
      <c r="P24" s="17">
        <v>18.45</v>
      </c>
      <c r="Q24" s="17"/>
      <c r="R24" s="17"/>
      <c r="S24" s="37">
        <v>37</v>
      </c>
      <c r="T24" s="38">
        <v>232.21</v>
      </c>
      <c r="Y24">
        <v>58</v>
      </c>
      <c r="Z24">
        <v>397.89</v>
      </c>
    </row>
    <row r="25" spans="1:26" ht="32.25" customHeight="1">
      <c r="A25" s="17">
        <v>20</v>
      </c>
      <c r="B25" s="358" t="s">
        <v>47</v>
      </c>
      <c r="C25" s="19"/>
      <c r="D25" s="19"/>
      <c r="E25" s="19"/>
      <c r="F25" s="19"/>
      <c r="G25" s="19"/>
      <c r="H25" s="19">
        <f>COUNTA(#REF!)</f>
        <v>1</v>
      </c>
      <c r="I25" s="19" t="e">
        <f>SUM(#REF!)</f>
        <v>#REF!</v>
      </c>
      <c r="K25" s="36">
        <v>14</v>
      </c>
      <c r="L25" s="36">
        <v>18.71</v>
      </c>
      <c r="M25" s="17">
        <v>27</v>
      </c>
      <c r="N25" s="17">
        <v>26.96</v>
      </c>
      <c r="O25" s="17">
        <v>14</v>
      </c>
      <c r="P25" s="17">
        <v>18.71</v>
      </c>
      <c r="Q25" s="17">
        <v>25</v>
      </c>
      <c r="R25" s="17">
        <v>26.01</v>
      </c>
      <c r="S25" s="36">
        <v>71</v>
      </c>
      <c r="T25" s="36">
        <v>74.709999999999994</v>
      </c>
      <c r="Y25">
        <v>74</v>
      </c>
      <c r="Z25">
        <v>117.19</v>
      </c>
    </row>
    <row r="26" spans="1:26" ht="32.25" customHeight="1">
      <c r="A26" s="17">
        <v>21</v>
      </c>
      <c r="B26" s="358" t="s">
        <v>49</v>
      </c>
      <c r="C26" s="19"/>
      <c r="D26" s="19"/>
      <c r="E26" s="19"/>
      <c r="F26" s="19"/>
      <c r="G26" s="19"/>
      <c r="H26" s="19">
        <f>COUNTA(#REF!)</f>
        <v>1</v>
      </c>
      <c r="I26" s="19" t="e">
        <f>SUM(#REF!)</f>
        <v>#REF!</v>
      </c>
      <c r="K26" s="17">
        <v>34</v>
      </c>
      <c r="L26" s="17">
        <v>43.9</v>
      </c>
      <c r="M26" s="17">
        <v>16</v>
      </c>
      <c r="N26" s="17">
        <v>119.34</v>
      </c>
      <c r="O26" s="17">
        <v>29</v>
      </c>
      <c r="P26" s="17">
        <v>36.54</v>
      </c>
      <c r="Q26" s="17">
        <v>9</v>
      </c>
      <c r="R26" s="17">
        <v>20.46</v>
      </c>
      <c r="S26" s="37">
        <v>78</v>
      </c>
      <c r="T26" s="37">
        <v>401.27</v>
      </c>
      <c r="Y26">
        <v>78</v>
      </c>
      <c r="Z26">
        <f>SUM('[9]Danh muc 2018'!$E$6:$E$85)</f>
        <v>468.64578999999992</v>
      </c>
    </row>
    <row r="27" spans="1:26" ht="32.25" customHeight="1">
      <c r="A27" s="17">
        <v>22</v>
      </c>
      <c r="B27" s="358" t="s">
        <v>50</v>
      </c>
      <c r="C27" s="19"/>
      <c r="D27" s="21"/>
      <c r="E27" s="21"/>
      <c r="F27" s="19"/>
      <c r="G27" s="21"/>
      <c r="H27" s="19">
        <f>COUNTA(#REF!)</f>
        <v>1</v>
      </c>
      <c r="I27" s="21" t="e">
        <f>SUM(#REF!)</f>
        <v>#REF!</v>
      </c>
      <c r="K27" s="17">
        <v>63</v>
      </c>
      <c r="L27" s="17">
        <v>271.89999999999998</v>
      </c>
      <c r="M27" s="17">
        <v>6</v>
      </c>
      <c r="N27" s="17">
        <v>109</v>
      </c>
      <c r="O27" s="17">
        <v>22</v>
      </c>
      <c r="P27" s="17">
        <v>60.84</v>
      </c>
      <c r="Q27" s="17">
        <v>2</v>
      </c>
      <c r="R27" s="17">
        <v>73.819999999999993</v>
      </c>
      <c r="S27">
        <v>78</v>
      </c>
      <c r="T27">
        <v>558.07000000000005</v>
      </c>
      <c r="Y27">
        <v>127</v>
      </c>
      <c r="Z27" s="45">
        <f>SUM('[10]Phụ lục (Tổng)'!$E$7:$E$135)</f>
        <v>555.80539999999996</v>
      </c>
    </row>
    <row r="28" spans="1:26" ht="32.25" customHeight="1">
      <c r="A28" s="17">
        <v>23</v>
      </c>
      <c r="B28" s="358" t="s">
        <v>163</v>
      </c>
      <c r="C28" s="19"/>
      <c r="D28" s="20"/>
      <c r="E28" s="20"/>
      <c r="F28" s="19"/>
      <c r="G28" s="20"/>
      <c r="H28" s="19">
        <f>COUNTA(#REF!)</f>
        <v>1</v>
      </c>
      <c r="I28" s="20" t="e">
        <f>SUM(#REF!)</f>
        <v>#REF!</v>
      </c>
      <c r="K28" s="17">
        <v>7</v>
      </c>
      <c r="L28" s="17">
        <v>25.79</v>
      </c>
      <c r="M28" s="17">
        <v>25</v>
      </c>
      <c r="N28" s="17">
        <v>234.23</v>
      </c>
      <c r="O28" s="17"/>
      <c r="P28" s="17"/>
      <c r="Q28" s="17">
        <v>10</v>
      </c>
      <c r="R28" s="17">
        <v>15.37</v>
      </c>
      <c r="S28" s="36">
        <v>59</v>
      </c>
      <c r="T28" s="36">
        <v>309.69</v>
      </c>
      <c r="Y28">
        <v>64</v>
      </c>
      <c r="Z28">
        <v>396.45</v>
      </c>
    </row>
    <row r="29" spans="1:26" ht="32.25" customHeight="1">
      <c r="A29" s="17">
        <v>24</v>
      </c>
      <c r="B29" s="358" t="s">
        <v>53</v>
      </c>
      <c r="C29" s="19"/>
      <c r="D29" s="22"/>
      <c r="E29" s="22"/>
      <c r="F29" s="19"/>
      <c r="G29" s="21"/>
      <c r="H29" s="19">
        <f>COUNTA(#REF!)</f>
        <v>1</v>
      </c>
      <c r="I29" s="21" t="e">
        <f>SUM(#REF!)</f>
        <v>#REF!</v>
      </c>
      <c r="K29" s="17">
        <v>14</v>
      </c>
      <c r="L29" s="17">
        <v>64.42</v>
      </c>
      <c r="M29" s="17">
        <v>32</v>
      </c>
      <c r="N29" s="17">
        <v>109.55</v>
      </c>
      <c r="O29" s="17"/>
      <c r="P29" s="17"/>
      <c r="Q29" s="17">
        <v>7</v>
      </c>
      <c r="R29" s="17">
        <v>9.8000000000000007</v>
      </c>
      <c r="S29" s="37">
        <v>73</v>
      </c>
      <c r="T29" s="38">
        <v>63.98</v>
      </c>
      <c r="Y29">
        <v>134</v>
      </c>
      <c r="Z29">
        <f>SUM('[11]TAY HO 2018'!$E$6:$E$142)</f>
        <v>328.45903000000004</v>
      </c>
    </row>
    <row r="30" spans="1:26" ht="32.25" customHeight="1">
      <c r="A30" s="17">
        <v>25</v>
      </c>
      <c r="B30" s="358" t="s">
        <v>58</v>
      </c>
      <c r="C30" s="19"/>
      <c r="D30" s="21"/>
      <c r="E30" s="21"/>
      <c r="F30" s="19"/>
      <c r="G30" s="21"/>
      <c r="H30" s="19">
        <f>COUNTA(#REF!)</f>
        <v>1</v>
      </c>
      <c r="I30" s="21" t="e">
        <f>SUM(#REF!)</f>
        <v>#REF!</v>
      </c>
      <c r="K30" s="17">
        <v>6</v>
      </c>
      <c r="L30" s="17">
        <v>6.12</v>
      </c>
      <c r="M30" s="17">
        <v>35</v>
      </c>
      <c r="N30" s="17">
        <v>258.11</v>
      </c>
      <c r="O30" s="17">
        <v>6</v>
      </c>
      <c r="P30" s="17">
        <v>6.12</v>
      </c>
      <c r="Q30" s="17">
        <v>35</v>
      </c>
      <c r="R30" s="17">
        <v>161.05000000000001</v>
      </c>
      <c r="S30" s="37">
        <v>57</v>
      </c>
      <c r="T30" s="37">
        <v>710.38</v>
      </c>
      <c r="Y30">
        <v>89</v>
      </c>
      <c r="Z30" s="45">
        <f>SUM('[12]Danh muc 2018 TT'!$E$7:$E$97)</f>
        <v>1232.3999999999996</v>
      </c>
    </row>
    <row r="31" spans="1:26" ht="32.25" customHeight="1">
      <c r="A31" s="17">
        <v>26</v>
      </c>
      <c r="B31" s="358" t="s">
        <v>60</v>
      </c>
      <c r="C31" s="19"/>
      <c r="D31" s="22"/>
      <c r="E31" s="22"/>
      <c r="F31" s="19"/>
      <c r="G31" s="22"/>
      <c r="H31" s="19">
        <f>COUNTA(#REF!)</f>
        <v>1</v>
      </c>
      <c r="I31" s="22" t="e">
        <f>SUM(#REF!)</f>
        <v>#REF!</v>
      </c>
      <c r="K31" s="17">
        <v>15</v>
      </c>
      <c r="L31" s="17">
        <v>25.61</v>
      </c>
      <c r="M31" s="17">
        <v>31</v>
      </c>
      <c r="N31" s="17">
        <v>51.99</v>
      </c>
      <c r="O31" s="17">
        <v>3</v>
      </c>
      <c r="P31" s="17">
        <v>2.59</v>
      </c>
      <c r="Q31" s="17">
        <v>4</v>
      </c>
      <c r="R31" s="17">
        <v>10.53</v>
      </c>
      <c r="S31" s="37">
        <v>79</v>
      </c>
      <c r="T31" s="38">
        <v>263.66000000000003</v>
      </c>
      <c r="Y31">
        <v>89</v>
      </c>
      <c r="Z31">
        <v>326.48</v>
      </c>
    </row>
    <row r="32" spans="1:26" ht="32.25" customHeight="1">
      <c r="A32" s="17">
        <v>27</v>
      </c>
      <c r="B32" s="358" t="s">
        <v>155</v>
      </c>
      <c r="C32" s="19"/>
      <c r="D32" s="22"/>
      <c r="E32" s="22"/>
      <c r="F32" s="19"/>
      <c r="G32" s="22"/>
      <c r="H32" s="19">
        <f>COUNTA(#REF!)</f>
        <v>1</v>
      </c>
      <c r="I32" s="22" t="e">
        <f>SUM(#REF!)</f>
        <v>#REF!</v>
      </c>
      <c r="K32" s="17">
        <v>10</v>
      </c>
      <c r="L32" s="17">
        <v>14.52</v>
      </c>
      <c r="M32" s="17">
        <v>49</v>
      </c>
      <c r="N32" s="17">
        <v>449.93</v>
      </c>
      <c r="O32" s="17">
        <v>2</v>
      </c>
      <c r="P32" s="17">
        <v>0.13</v>
      </c>
      <c r="Q32" s="17">
        <v>9</v>
      </c>
      <c r="R32" s="17">
        <v>38.020000000000003</v>
      </c>
      <c r="S32" s="36">
        <v>78</v>
      </c>
      <c r="T32" s="36">
        <v>558.07000000000005</v>
      </c>
      <c r="Y32">
        <v>99</v>
      </c>
      <c r="Z32" s="46" t="e">
        <f>#REF!+#REF!+#REF!</f>
        <v>#REF!</v>
      </c>
    </row>
    <row r="33" spans="1:26" ht="32.25" customHeight="1">
      <c r="A33" s="17">
        <v>28</v>
      </c>
      <c r="B33" s="358" t="s">
        <v>154</v>
      </c>
      <c r="C33" s="19"/>
      <c r="D33" s="21"/>
      <c r="E33" s="21"/>
      <c r="F33" s="19"/>
      <c r="G33" s="21"/>
      <c r="H33" s="19">
        <f>COUNTA(#REF!)</f>
        <v>1</v>
      </c>
      <c r="I33" s="21" t="e">
        <f>SUM(#REF!)</f>
        <v>#REF!</v>
      </c>
      <c r="K33" s="17">
        <v>39</v>
      </c>
      <c r="L33" s="17">
        <v>60.94</v>
      </c>
      <c r="M33" s="17">
        <v>4</v>
      </c>
      <c r="N33" s="17">
        <v>3.99</v>
      </c>
      <c r="O33" s="17">
        <v>9</v>
      </c>
      <c r="P33" s="17">
        <v>14.01</v>
      </c>
      <c r="Q33" s="17"/>
      <c r="R33" s="17"/>
      <c r="S33" s="36">
        <v>57</v>
      </c>
      <c r="T33" s="36">
        <v>66.7</v>
      </c>
      <c r="Y33">
        <v>51</v>
      </c>
      <c r="Z33">
        <v>49.79</v>
      </c>
    </row>
    <row r="34" spans="1:26" ht="32.25" customHeight="1">
      <c r="A34" s="17">
        <v>29</v>
      </c>
      <c r="B34" s="358" t="s">
        <v>157</v>
      </c>
      <c r="C34" s="19"/>
      <c r="D34" s="20"/>
      <c r="E34" s="20"/>
      <c r="F34" s="19"/>
      <c r="G34" s="20"/>
      <c r="H34" s="19">
        <f>COUNTA(#REF!)</f>
        <v>1</v>
      </c>
      <c r="I34" s="20" t="e">
        <f>SUM(#REF!)</f>
        <v>#REF!</v>
      </c>
      <c r="K34" s="17">
        <v>4</v>
      </c>
      <c r="L34" s="17">
        <v>6.55</v>
      </c>
      <c r="M34" s="17">
        <v>15</v>
      </c>
      <c r="N34" s="17">
        <v>83.36</v>
      </c>
      <c r="O34" s="17">
        <v>4</v>
      </c>
      <c r="P34" s="17">
        <v>6.55</v>
      </c>
      <c r="Q34" s="17">
        <v>15</v>
      </c>
      <c r="R34" s="17">
        <v>83.36</v>
      </c>
      <c r="S34" s="36">
        <v>40</v>
      </c>
      <c r="T34" s="36">
        <v>349.46</v>
      </c>
      <c r="Y34">
        <v>100</v>
      </c>
      <c r="Z34">
        <v>751.7</v>
      </c>
    </row>
    <row r="35" spans="1:26" ht="32.25" customHeight="1">
      <c r="A35" s="17">
        <v>30</v>
      </c>
      <c r="B35" s="359" t="s">
        <v>61</v>
      </c>
      <c r="C35" s="19"/>
      <c r="D35" s="22"/>
      <c r="E35" s="22"/>
      <c r="F35" s="19"/>
      <c r="G35" s="22"/>
      <c r="H35" s="19">
        <f>COUNTA(#REF!)</f>
        <v>1</v>
      </c>
      <c r="I35" s="22" t="e">
        <f>SUM(#REF!)</f>
        <v>#REF!</v>
      </c>
      <c r="K35" s="17">
        <v>8</v>
      </c>
      <c r="L35" s="17">
        <v>20.95</v>
      </c>
      <c r="M35" s="17">
        <v>3</v>
      </c>
      <c r="N35" s="17">
        <v>13.15</v>
      </c>
      <c r="O35" s="17">
        <v>9</v>
      </c>
      <c r="P35" s="17">
        <v>20.95</v>
      </c>
      <c r="Q35" s="17"/>
      <c r="R35" s="17"/>
      <c r="S35">
        <v>29</v>
      </c>
      <c r="T35">
        <v>59.86</v>
      </c>
      <c r="Y35">
        <v>52</v>
      </c>
      <c r="Z35" s="46">
        <f>'[13]10.CH'!$E$7+'[13]10.CH'!$E$26+'[13]10.CH'!$E$76</f>
        <v>185.19793100000001</v>
      </c>
    </row>
    <row r="36" spans="1:26" s="24" customFormat="1">
      <c r="A36" s="1840" t="s">
        <v>177</v>
      </c>
      <c r="B36" s="1841"/>
      <c r="C36" s="23">
        <f>SUM(C6:C35)</f>
        <v>0</v>
      </c>
      <c r="D36" s="23">
        <f t="shared" ref="D36:I36" si="0">SUM(D6:D35)</f>
        <v>0</v>
      </c>
      <c r="E36" s="23"/>
      <c r="F36" s="23">
        <f t="shared" si="0"/>
        <v>0</v>
      </c>
      <c r="G36" s="23">
        <f t="shared" si="0"/>
        <v>0</v>
      </c>
      <c r="H36" s="23">
        <f>SUM(H6:H35)</f>
        <v>30</v>
      </c>
      <c r="I36" s="23" t="e">
        <f t="shared" si="0"/>
        <v>#REF!</v>
      </c>
      <c r="K36" s="23"/>
      <c r="L36" s="23"/>
      <c r="M36" s="23"/>
      <c r="N36" s="23"/>
      <c r="O36" s="23"/>
      <c r="P36" s="23"/>
      <c r="Q36" s="23"/>
      <c r="R36" s="23"/>
      <c r="U36" s="24" t="s">
        <v>215</v>
      </c>
      <c r="W36" s="24" t="s">
        <v>216</v>
      </c>
      <c r="Y36" s="24">
        <f>SUM(Y6:Y35)</f>
        <v>2622</v>
      </c>
      <c r="Z36" s="24" t="e">
        <f>SUM(Z6:Z35)</f>
        <v>#REF!</v>
      </c>
    </row>
    <row r="37" spans="1:26">
      <c r="K37">
        <f>SUM(K6:K35)</f>
        <v>577</v>
      </c>
      <c r="L37">
        <f t="shared" ref="L37:T37" si="1">SUM(L6:L35)</f>
        <v>2597.5259999999998</v>
      </c>
      <c r="M37">
        <f t="shared" si="1"/>
        <v>935</v>
      </c>
      <c r="N37">
        <f t="shared" si="1"/>
        <v>4035.7472000000002</v>
      </c>
      <c r="O37">
        <f t="shared" si="1"/>
        <v>252</v>
      </c>
      <c r="P37">
        <f t="shared" si="1"/>
        <v>549.35479999999995</v>
      </c>
      <c r="Q37">
        <f t="shared" si="1"/>
        <v>368</v>
      </c>
      <c r="R37">
        <f t="shared" si="1"/>
        <v>1202.7186999999999</v>
      </c>
      <c r="S37">
        <f t="shared" si="1"/>
        <v>2193</v>
      </c>
      <c r="T37">
        <f t="shared" si="1"/>
        <v>10616.242999999999</v>
      </c>
      <c r="U37">
        <v>869</v>
      </c>
      <c r="V37">
        <v>2748</v>
      </c>
      <c r="W37">
        <v>390</v>
      </c>
      <c r="X37" s="43">
        <v>832</v>
      </c>
    </row>
    <row r="38" spans="1:26">
      <c r="L38" t="s">
        <v>217</v>
      </c>
      <c r="O38" t="s">
        <v>215</v>
      </c>
      <c r="Q38" t="s">
        <v>216</v>
      </c>
      <c r="U38">
        <v>77</v>
      </c>
      <c r="V38">
        <v>576.79</v>
      </c>
      <c r="W38">
        <v>45</v>
      </c>
      <c r="X38" s="43">
        <v>119.3</v>
      </c>
    </row>
    <row r="39" spans="1:26">
      <c r="L39">
        <f>K37+M37</f>
        <v>1512</v>
      </c>
      <c r="M39">
        <f>L37+N37</f>
        <v>6633.2731999999996</v>
      </c>
      <c r="O39">
        <f>O37+Q37</f>
        <v>620</v>
      </c>
      <c r="P39">
        <f>P37+R37</f>
        <v>1752.0735</v>
      </c>
      <c r="Q39">
        <v>258</v>
      </c>
      <c r="R39">
        <v>556.9</v>
      </c>
      <c r="U39">
        <f>SUM(U37:U38)</f>
        <v>946</v>
      </c>
      <c r="V39">
        <f>SUM(V37:V38)</f>
        <v>3324.79</v>
      </c>
      <c r="W39">
        <f>SUM(W37:W38)</f>
        <v>435</v>
      </c>
      <c r="X39" s="43">
        <f>SUM(X37:X38)</f>
        <v>951.3</v>
      </c>
    </row>
    <row r="40" spans="1:26">
      <c r="L40">
        <f>L39/S37*100</f>
        <v>68.946648426812587</v>
      </c>
      <c r="M40">
        <f>M39/T37*100</f>
        <v>62.482303767914892</v>
      </c>
      <c r="O40">
        <f>O39/U41*100</f>
        <v>66.954643628509729</v>
      </c>
      <c r="P40">
        <f>P39/V41*100</f>
        <v>53.48323987386788</v>
      </c>
      <c r="Q40">
        <f>Q39/W39*100</f>
        <v>59.310344827586206</v>
      </c>
      <c r="R40">
        <f>R39/X39*100</f>
        <v>58.540943971407543</v>
      </c>
      <c r="U40">
        <v>20</v>
      </c>
      <c r="V40">
        <v>48.86</v>
      </c>
    </row>
    <row r="41" spans="1:26">
      <c r="U41">
        <f>U39-U40</f>
        <v>926</v>
      </c>
      <c r="V41">
        <f>V39-V40</f>
        <v>3275.93</v>
      </c>
    </row>
    <row r="49" spans="2:14" hidden="1">
      <c r="B49" s="360">
        <v>1</v>
      </c>
      <c r="C49" s="39"/>
      <c r="D49" s="39"/>
      <c r="E49" s="39"/>
      <c r="F49" s="39"/>
      <c r="G49" s="39"/>
      <c r="H49" s="39"/>
      <c r="I49" s="39"/>
      <c r="J49" s="39"/>
      <c r="K49" s="39" t="s">
        <v>221</v>
      </c>
      <c r="L49" s="39" t="s">
        <v>168</v>
      </c>
      <c r="M49" s="39" t="s">
        <v>169</v>
      </c>
      <c r="N49" s="39" t="s">
        <v>218</v>
      </c>
    </row>
    <row r="50" spans="2:14" ht="30">
      <c r="C50" s="34"/>
      <c r="D50" s="34"/>
      <c r="E50" s="356"/>
      <c r="F50" s="34"/>
      <c r="G50" s="34"/>
      <c r="H50" s="34"/>
      <c r="I50" s="34"/>
      <c r="J50" s="34"/>
      <c r="K50" s="34" t="s">
        <v>219</v>
      </c>
      <c r="L50" s="34"/>
      <c r="M50" s="34"/>
      <c r="N50" s="34"/>
    </row>
    <row r="51" spans="2:14" ht="30">
      <c r="C51" s="34"/>
      <c r="D51" s="34"/>
      <c r="E51" s="356"/>
      <c r="F51" s="34"/>
      <c r="G51" s="34"/>
      <c r="H51" s="34"/>
      <c r="I51" s="34"/>
      <c r="J51" s="34"/>
      <c r="K51" s="34" t="s">
        <v>220</v>
      </c>
      <c r="L51" s="34"/>
      <c r="M51" s="34"/>
      <c r="N51" s="34"/>
    </row>
    <row r="52" spans="2:14" ht="75">
      <c r="C52" s="34"/>
      <c r="D52" s="34"/>
      <c r="E52" s="356"/>
      <c r="F52" s="34"/>
      <c r="G52" s="34"/>
      <c r="H52" s="34"/>
      <c r="I52" s="34"/>
      <c r="J52" s="34"/>
      <c r="K52" s="34" t="s">
        <v>222</v>
      </c>
      <c r="L52" s="34"/>
      <c r="M52" s="34"/>
      <c r="N52" s="34"/>
    </row>
    <row r="53" spans="2:14">
      <c r="C53" s="34"/>
      <c r="D53" s="34"/>
      <c r="E53" s="356"/>
      <c r="F53" s="34"/>
      <c r="G53" s="34"/>
      <c r="H53" s="34"/>
      <c r="I53" s="34"/>
      <c r="J53" s="34"/>
      <c r="K53" s="34"/>
      <c r="L53" s="34"/>
      <c r="M53" s="34"/>
      <c r="N53" s="34"/>
    </row>
    <row r="54" spans="2:14">
      <c r="C54" s="34"/>
      <c r="D54" s="34"/>
      <c r="E54" s="356"/>
      <c r="F54" s="34"/>
      <c r="G54" s="34"/>
      <c r="H54" s="34"/>
      <c r="I54" s="34"/>
      <c r="J54" s="34"/>
      <c r="K54" s="34"/>
      <c r="L54" s="34"/>
      <c r="M54" s="34"/>
      <c r="N54" s="34"/>
    </row>
    <row r="55" spans="2:14">
      <c r="C55" s="34"/>
      <c r="D55" s="34"/>
      <c r="E55" s="356"/>
      <c r="F55" s="34"/>
      <c r="G55" s="34"/>
      <c r="H55" s="34"/>
      <c r="I55" s="34"/>
      <c r="J55" s="34"/>
      <c r="K55" s="34"/>
      <c r="L55" s="34"/>
      <c r="M55" s="34"/>
      <c r="N55" s="34"/>
    </row>
  </sheetData>
  <mergeCells count="16">
    <mergeCell ref="H3:I3"/>
    <mergeCell ref="E3:E4"/>
    <mergeCell ref="A1:E1"/>
    <mergeCell ref="S3:T3"/>
    <mergeCell ref="K3:N3"/>
    <mergeCell ref="K4:L4"/>
    <mergeCell ref="M4:N4"/>
    <mergeCell ref="O4:P4"/>
    <mergeCell ref="Q4:R4"/>
    <mergeCell ref="O3:R3"/>
    <mergeCell ref="A3:A4"/>
    <mergeCell ref="A36:B36"/>
    <mergeCell ref="B3:B4"/>
    <mergeCell ref="C3:C4"/>
    <mergeCell ref="D3:D4"/>
    <mergeCell ref="F3:G3"/>
  </mergeCells>
  <printOptions horizontalCentered="1"/>
  <pageMargins left="0.7" right="0.7" top="0.75" bottom="0.75" header="0.3" footer="0.3"/>
  <pageSetup paperSize="9" scale="7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2"/>
  <sheetViews>
    <sheetView topLeftCell="A7" zoomScaleNormal="100" workbookViewId="0">
      <selection activeCell="C188" sqref="C188"/>
    </sheetView>
  </sheetViews>
  <sheetFormatPr defaultRowHeight="15"/>
  <cols>
    <col min="1" max="1" width="6.7109375" customWidth="1"/>
    <col min="2" max="2" width="14.7109375" style="48" customWidth="1"/>
    <col min="3" max="3" width="9.140625" customWidth="1"/>
    <col min="4" max="4" width="11.42578125" customWidth="1"/>
    <col min="5" max="6" width="9.140625" customWidth="1"/>
    <col min="7" max="7" width="10" customWidth="1"/>
    <col min="8" max="11" width="10" style="105" customWidth="1"/>
    <col min="12" max="12" width="9.140625" customWidth="1"/>
    <col min="13" max="13" width="11.7109375" hidden="1" customWidth="1"/>
    <col min="14" max="14" width="12.42578125" hidden="1" customWidth="1"/>
    <col min="15" max="15" width="11" hidden="1" customWidth="1"/>
    <col min="16" max="16" width="14.7109375" hidden="1" customWidth="1"/>
    <col min="17" max="18" width="9.140625" hidden="1" customWidth="1"/>
    <col min="19" max="19" width="8.85546875" hidden="1" customWidth="1"/>
    <col min="20" max="27" width="9.140625" hidden="1" customWidth="1"/>
    <col min="28" max="28" width="9.5703125" hidden="1" customWidth="1"/>
    <col min="29" max="29" width="9.5703125" customWidth="1"/>
    <col min="30" max="33" width="9.140625" customWidth="1"/>
    <col min="34" max="37" width="0" hidden="1" customWidth="1"/>
  </cols>
  <sheetData>
    <row r="1" spans="1:38" ht="36" customHeight="1">
      <c r="A1" s="1858" t="s">
        <v>1308</v>
      </c>
      <c r="B1" s="1859"/>
      <c r="C1" s="1859"/>
      <c r="D1" s="1859"/>
      <c r="E1" s="1859"/>
      <c r="F1" s="1859"/>
      <c r="G1" s="1859"/>
      <c r="H1" s="1859"/>
      <c r="I1" s="98"/>
      <c r="J1" s="207"/>
      <c r="K1" s="207"/>
    </row>
    <row r="2" spans="1:38" ht="26.45" customHeight="1">
      <c r="A2" s="1864" t="s">
        <v>781</v>
      </c>
      <c r="B2" s="1865"/>
      <c r="C2" s="1865"/>
      <c r="D2" s="1865"/>
      <c r="E2" s="1865"/>
      <c r="F2" s="1865"/>
      <c r="G2" s="1865"/>
      <c r="H2" s="1865"/>
      <c r="I2" s="441"/>
      <c r="J2" s="441"/>
      <c r="K2" s="441"/>
    </row>
    <row r="3" spans="1:38" ht="36" customHeight="1">
      <c r="A3" s="1860" t="s">
        <v>779</v>
      </c>
      <c r="B3" s="1863"/>
      <c r="C3" s="1863"/>
      <c r="D3" s="1863"/>
      <c r="E3" s="1863"/>
      <c r="F3" s="1863"/>
      <c r="G3" s="1863"/>
      <c r="H3" s="1863"/>
      <c r="I3" s="408"/>
      <c r="J3" s="408"/>
      <c r="K3" s="408"/>
    </row>
    <row r="4" spans="1:38" ht="36" customHeight="1">
      <c r="A4" s="1860" t="s">
        <v>711</v>
      </c>
      <c r="B4" s="1861"/>
      <c r="C4" s="1861"/>
      <c r="D4" s="1861"/>
      <c r="E4" s="1861"/>
      <c r="F4" s="1861"/>
      <c r="G4" s="1861"/>
      <c r="H4" s="1861"/>
      <c r="I4" s="99"/>
      <c r="J4" s="208"/>
      <c r="K4" s="208"/>
    </row>
    <row r="5" spans="1:38" ht="28.9" customHeight="1">
      <c r="A5" s="1860" t="s">
        <v>477</v>
      </c>
      <c r="B5" s="1861"/>
      <c r="C5" s="1861"/>
      <c r="D5" s="1861"/>
      <c r="E5" s="1861"/>
      <c r="F5" s="1861"/>
      <c r="G5" s="1861"/>
      <c r="H5" s="1861"/>
      <c r="I5" s="99"/>
      <c r="J5" s="208"/>
      <c r="K5" s="208"/>
      <c r="L5" s="1858"/>
      <c r="M5" s="1859"/>
    </row>
    <row r="6" spans="1:38" ht="36.75" customHeight="1">
      <c r="A6" s="1860" t="s">
        <v>438</v>
      </c>
      <c r="B6" s="1861"/>
      <c r="C6" s="1861"/>
      <c r="D6" s="1861"/>
      <c r="E6" s="1861"/>
      <c r="F6" s="1861"/>
      <c r="G6" s="1861"/>
      <c r="H6" s="1861"/>
      <c r="I6" s="121"/>
      <c r="J6" s="208"/>
      <c r="K6" s="208"/>
      <c r="L6" s="119"/>
      <c r="M6" s="120"/>
    </row>
    <row r="7" spans="1:38" ht="33.75" customHeight="1">
      <c r="A7" s="1860" t="s">
        <v>787</v>
      </c>
      <c r="B7" s="1861"/>
      <c r="C7" s="1861"/>
      <c r="D7" s="1861"/>
      <c r="E7" s="1861"/>
      <c r="F7" s="1861"/>
      <c r="G7" s="1861"/>
      <c r="H7" s="1861"/>
      <c r="I7" s="137"/>
      <c r="J7" s="208"/>
      <c r="K7" s="208"/>
      <c r="L7" s="135"/>
      <c r="M7" s="136"/>
    </row>
    <row r="8" spans="1:38" ht="37.5" customHeight="1">
      <c r="A8" s="1862" t="s">
        <v>167</v>
      </c>
      <c r="B8" s="1856" t="s">
        <v>176</v>
      </c>
      <c r="C8" s="1856" t="s">
        <v>168</v>
      </c>
      <c r="D8" s="1856" t="s">
        <v>178</v>
      </c>
      <c r="E8" s="1856" t="s">
        <v>170</v>
      </c>
      <c r="F8" s="1856"/>
      <c r="G8" s="1856" t="s">
        <v>8</v>
      </c>
      <c r="H8" s="1857"/>
      <c r="I8" s="112"/>
      <c r="J8" s="112"/>
      <c r="K8" s="112"/>
      <c r="M8" s="1849"/>
      <c r="N8" s="1850"/>
      <c r="O8" s="1850"/>
      <c r="P8" s="1845"/>
      <c r="Q8" s="1854"/>
      <c r="R8" s="1854"/>
      <c r="S8" s="1854"/>
      <c r="T8" s="1853"/>
      <c r="U8" s="1847"/>
      <c r="V8" s="1848"/>
    </row>
    <row r="9" spans="1:38" ht="31.5">
      <c r="A9" s="1862"/>
      <c r="B9" s="1856"/>
      <c r="C9" s="1856"/>
      <c r="D9" s="1856"/>
      <c r="E9" s="57" t="s">
        <v>168</v>
      </c>
      <c r="F9" s="57" t="s">
        <v>178</v>
      </c>
      <c r="G9" s="57" t="s">
        <v>168</v>
      </c>
      <c r="H9" s="97" t="s">
        <v>178</v>
      </c>
      <c r="I9" s="113"/>
      <c r="J9" s="113"/>
      <c r="K9" s="113"/>
      <c r="M9" s="1851" t="s">
        <v>210</v>
      </c>
      <c r="N9" s="1845"/>
      <c r="O9" s="1851" t="s">
        <v>211</v>
      </c>
      <c r="P9" s="1845"/>
      <c r="Q9" s="1851" t="s">
        <v>210</v>
      </c>
      <c r="R9" s="1845"/>
      <c r="S9" s="1852" t="s">
        <v>211</v>
      </c>
      <c r="T9" s="1853"/>
      <c r="U9" t="s">
        <v>213</v>
      </c>
      <c r="V9" t="s">
        <v>212</v>
      </c>
      <c r="AA9" t="s">
        <v>213</v>
      </c>
      <c r="AB9" t="s">
        <v>169</v>
      </c>
    </row>
    <row r="10" spans="1:38" s="989" customFormat="1" ht="15.75">
      <c r="A10" s="985">
        <v>1</v>
      </c>
      <c r="B10" s="986" t="s">
        <v>171</v>
      </c>
      <c r="C10" s="987">
        <f>SUM(C11:C15)</f>
        <v>15</v>
      </c>
      <c r="D10" s="988">
        <f>SUM(D11:D15)</f>
        <v>10.419399999999998</v>
      </c>
      <c r="E10" s="987">
        <f>SUM(E11:E15)</f>
        <v>0</v>
      </c>
      <c r="F10" s="987"/>
      <c r="G10" s="987">
        <f>SUM(G11:G15)</f>
        <v>15</v>
      </c>
      <c r="H10" s="988">
        <f>SUM(H11:H15)</f>
        <v>10.353299999999999</v>
      </c>
      <c r="I10" s="258"/>
      <c r="J10" s="258"/>
      <c r="K10" s="258"/>
      <c r="M10" s="23">
        <v>12</v>
      </c>
      <c r="N10" s="23">
        <v>0.88</v>
      </c>
      <c r="O10" s="23">
        <v>9</v>
      </c>
      <c r="P10" s="23">
        <v>5.2</v>
      </c>
      <c r="Q10" s="23">
        <v>12</v>
      </c>
      <c r="R10" s="23">
        <v>0.88</v>
      </c>
      <c r="S10" s="23">
        <v>9</v>
      </c>
      <c r="T10" s="23">
        <v>5.2</v>
      </c>
      <c r="U10" s="51">
        <v>48</v>
      </c>
      <c r="V10" s="51">
        <v>22.56</v>
      </c>
      <c r="W10" s="51"/>
      <c r="X10" s="51"/>
      <c r="Y10" s="24"/>
      <c r="Z10" s="24"/>
      <c r="AA10" s="24">
        <v>41</v>
      </c>
      <c r="AB10" s="24">
        <f>[1]Sheet1!$E$9+[1]Sheet1!$E$20+[1]Sheet1!$E$44</f>
        <v>22.7652</v>
      </c>
      <c r="AH10" s="24"/>
      <c r="AI10" s="24"/>
      <c r="AJ10" s="24"/>
      <c r="AK10" s="24"/>
    </row>
    <row r="11" spans="1:38" ht="15.75">
      <c r="A11" s="19"/>
      <c r="B11" s="56" t="s">
        <v>248</v>
      </c>
      <c r="C11" s="61">
        <f>COUNTA('Bieu 1A'!G11:G25)</f>
        <v>14</v>
      </c>
      <c r="D11" s="62">
        <f>SUM('Bieu 1A'!G11:G25)</f>
        <v>10.267699999999998</v>
      </c>
      <c r="E11" s="61">
        <f>COUNTA('Bieu 1A'!H11:H25)</f>
        <v>0</v>
      </c>
      <c r="F11" s="61"/>
      <c r="G11" s="61">
        <f>COUNTA('Bieu 1A'!I11:I25)</f>
        <v>14</v>
      </c>
      <c r="H11" s="62">
        <f>SUM('Bieu 1A'!I11:I25)</f>
        <v>10.201599999999999</v>
      </c>
      <c r="I11" s="114">
        <f>COUNTA('Bieu 1A'!G11:G32)</f>
        <v>14</v>
      </c>
      <c r="J11" s="114">
        <f>C11+C12</f>
        <v>14</v>
      </c>
      <c r="K11" s="114">
        <f>J11-I11</f>
        <v>0</v>
      </c>
      <c r="L11">
        <f>C11</f>
        <v>14</v>
      </c>
      <c r="M11" s="17"/>
      <c r="N11" s="17"/>
      <c r="O11" s="17"/>
      <c r="P11" s="17"/>
      <c r="Q11" s="17"/>
      <c r="R11" s="17"/>
      <c r="S11" s="17"/>
      <c r="T11" s="17"/>
      <c r="U11" s="36"/>
      <c r="V11" s="36"/>
      <c r="W11" s="38"/>
      <c r="X11" s="38"/>
      <c r="AC11" s="45">
        <f t="shared" ref="AC11:AG15" si="0">D11</f>
        <v>10.267699999999998</v>
      </c>
      <c r="AD11">
        <f t="shared" si="0"/>
        <v>0</v>
      </c>
      <c r="AE11">
        <f t="shared" si="0"/>
        <v>0</v>
      </c>
      <c r="AF11">
        <f t="shared" si="0"/>
        <v>14</v>
      </c>
      <c r="AG11">
        <f t="shared" si="0"/>
        <v>10.201599999999999</v>
      </c>
      <c r="AH11">
        <f>C11</f>
        <v>14</v>
      </c>
    </row>
    <row r="12" spans="1:38" ht="15.75">
      <c r="A12" s="19"/>
      <c r="B12" s="56" t="s">
        <v>249</v>
      </c>
      <c r="C12" s="61">
        <f>COUNTA('Bieu 1A'!G26:G32)</f>
        <v>0</v>
      </c>
      <c r="D12" s="62">
        <f>SUM('Bieu 1A'!G26:G32)</f>
        <v>0</v>
      </c>
      <c r="E12" s="61"/>
      <c r="F12" s="61"/>
      <c r="G12" s="61">
        <f>COUNTA('Bieu 1A'!I26:I32)</f>
        <v>0</v>
      </c>
      <c r="H12" s="62">
        <f>SUM('Bieu 1A'!I26:I32)</f>
        <v>0</v>
      </c>
      <c r="I12" s="114"/>
      <c r="J12" s="114">
        <f>C12+C13</f>
        <v>0</v>
      </c>
      <c r="K12" s="114">
        <f>J12-I12</f>
        <v>0</v>
      </c>
      <c r="L12">
        <f>C12</f>
        <v>0</v>
      </c>
      <c r="M12" s="17"/>
      <c r="N12" s="17"/>
      <c r="O12" s="17"/>
      <c r="P12" s="17"/>
      <c r="Q12" s="17"/>
      <c r="R12" s="17"/>
      <c r="S12" s="17"/>
      <c r="T12" s="17"/>
      <c r="U12" s="36"/>
      <c r="V12" s="36"/>
      <c r="W12" s="38"/>
      <c r="X12" s="38"/>
      <c r="AC12">
        <f t="shared" si="0"/>
        <v>0</v>
      </c>
      <c r="AD12">
        <f t="shared" si="0"/>
        <v>0</v>
      </c>
      <c r="AE12">
        <f t="shared" si="0"/>
        <v>0</v>
      </c>
      <c r="AF12">
        <f t="shared" si="0"/>
        <v>0</v>
      </c>
      <c r="AG12">
        <f t="shared" si="0"/>
        <v>0</v>
      </c>
      <c r="AH12">
        <f>C12</f>
        <v>0</v>
      </c>
    </row>
    <row r="13" spans="1:38" ht="15.75">
      <c r="A13" s="19"/>
      <c r="B13" s="56" t="s">
        <v>247</v>
      </c>
      <c r="C13" s="61">
        <f>COUNTA('Bieu 1B'!G10:G24)</f>
        <v>0</v>
      </c>
      <c r="D13" s="62">
        <f>SUM('Bieu 1B'!G10:G24)</f>
        <v>0</v>
      </c>
      <c r="E13" s="61"/>
      <c r="F13" s="61"/>
      <c r="G13" s="61">
        <f>COUNTA('Bieu 1B'!I10:I24)</f>
        <v>0</v>
      </c>
      <c r="H13" s="62">
        <f>SUM('Bieu 1B'!I10:I24)</f>
        <v>0</v>
      </c>
      <c r="I13" s="114"/>
      <c r="J13" s="114"/>
      <c r="K13" s="114"/>
      <c r="L13">
        <f>C13</f>
        <v>0</v>
      </c>
      <c r="M13" s="17"/>
      <c r="N13" s="17"/>
      <c r="O13" s="17"/>
      <c r="P13" s="17"/>
      <c r="Q13" s="17"/>
      <c r="R13" s="17"/>
      <c r="S13" s="17"/>
      <c r="T13" s="17"/>
      <c r="U13" s="36"/>
      <c r="V13" s="36"/>
      <c r="W13" s="38"/>
      <c r="X13" s="38"/>
      <c r="AC13">
        <f t="shared" si="0"/>
        <v>0</v>
      </c>
      <c r="AD13">
        <f t="shared" si="0"/>
        <v>0</v>
      </c>
      <c r="AE13">
        <f t="shared" si="0"/>
        <v>0</v>
      </c>
      <c r="AF13">
        <f t="shared" si="0"/>
        <v>0</v>
      </c>
      <c r="AG13">
        <f t="shared" si="0"/>
        <v>0</v>
      </c>
      <c r="AI13">
        <f>C13</f>
        <v>0</v>
      </c>
      <c r="AL13">
        <f>F13</f>
        <v>0</v>
      </c>
    </row>
    <row r="14" spans="1:38" ht="15.75">
      <c r="A14" s="19"/>
      <c r="B14" s="56">
        <v>2.1</v>
      </c>
      <c r="C14" s="61">
        <f>COUNTA('Bieu 2'!G12:G12)</f>
        <v>1</v>
      </c>
      <c r="D14" s="62">
        <f>SUM('Bieu 2'!G12:G12)</f>
        <v>0.1517</v>
      </c>
      <c r="E14" s="61">
        <f>COUNTA('Bieu 2'!H12:H12)</f>
        <v>0</v>
      </c>
      <c r="F14" s="61">
        <f>SUM('Bieu 2'!H12:H12)</f>
        <v>0</v>
      </c>
      <c r="G14" s="61">
        <f>COUNTA('Bieu 2'!I12:I12)</f>
        <v>1</v>
      </c>
      <c r="H14" s="62">
        <f>SUM('Bieu 2'!I12:I12)</f>
        <v>0.1517</v>
      </c>
      <c r="I14" s="114"/>
      <c r="J14" s="114"/>
      <c r="K14" s="114"/>
      <c r="L14">
        <f>C14</f>
        <v>1</v>
      </c>
      <c r="M14" s="17"/>
      <c r="N14" s="17"/>
      <c r="O14" s="17"/>
      <c r="P14" s="17"/>
      <c r="Q14" s="17"/>
      <c r="R14" s="17"/>
      <c r="S14" s="17"/>
      <c r="T14" s="17"/>
      <c r="U14" s="36"/>
      <c r="V14" s="36"/>
      <c r="W14" s="38"/>
      <c r="X14" s="38"/>
      <c r="AC14">
        <f t="shared" si="0"/>
        <v>0.1517</v>
      </c>
      <c r="AD14">
        <f t="shared" si="0"/>
        <v>0</v>
      </c>
      <c r="AE14">
        <f t="shared" si="0"/>
        <v>0</v>
      </c>
      <c r="AF14">
        <f t="shared" si="0"/>
        <v>1</v>
      </c>
      <c r="AG14">
        <f t="shared" si="0"/>
        <v>0.1517</v>
      </c>
      <c r="AJ14">
        <f>C14</f>
        <v>1</v>
      </c>
    </row>
    <row r="15" spans="1:38" ht="15.75">
      <c r="A15" s="19"/>
      <c r="B15" s="56">
        <v>2.2000000000000002</v>
      </c>
      <c r="C15" s="61">
        <f>COUNTA('Bieu 2'!G13:G14)</f>
        <v>0</v>
      </c>
      <c r="D15" s="62">
        <f>SUM('Bieu 2'!G13:G14)</f>
        <v>0</v>
      </c>
      <c r="E15" s="61"/>
      <c r="F15" s="61"/>
      <c r="G15" s="61">
        <f>COUNTA('Bieu 2'!I13:I14)</f>
        <v>0</v>
      </c>
      <c r="H15" s="62">
        <f>SUM('Bieu 2'!I13:I14)</f>
        <v>0</v>
      </c>
      <c r="I15" s="114"/>
      <c r="J15" s="114"/>
      <c r="K15" s="114"/>
      <c r="L15">
        <f>C15</f>
        <v>0</v>
      </c>
      <c r="M15" s="17"/>
      <c r="N15" s="17"/>
      <c r="O15" s="17"/>
      <c r="P15" s="17"/>
      <c r="Q15" s="17"/>
      <c r="R15" s="17"/>
      <c r="S15" s="17"/>
      <c r="T15" s="17"/>
      <c r="U15" s="36"/>
      <c r="V15" s="36"/>
      <c r="W15" s="38"/>
      <c r="X15" s="38"/>
      <c r="AC15">
        <f t="shared" si="0"/>
        <v>0</v>
      </c>
      <c r="AD15">
        <f t="shared" si="0"/>
        <v>0</v>
      </c>
      <c r="AE15">
        <f t="shared" si="0"/>
        <v>0</v>
      </c>
      <c r="AF15">
        <f t="shared" si="0"/>
        <v>0</v>
      </c>
      <c r="AG15">
        <f t="shared" si="0"/>
        <v>0</v>
      </c>
      <c r="AJ15">
        <f>C15</f>
        <v>0</v>
      </c>
    </row>
    <row r="16" spans="1:38" s="989" customFormat="1" ht="15.75">
      <c r="A16" s="985">
        <v>2</v>
      </c>
      <c r="B16" s="986" t="s">
        <v>13</v>
      </c>
      <c r="C16" s="987">
        <f t="shared" ref="C16:H16" si="1">SUM(C17:C21)</f>
        <v>38</v>
      </c>
      <c r="D16" s="988">
        <f t="shared" si="1"/>
        <v>74.591000000000008</v>
      </c>
      <c r="E16" s="987">
        <f t="shared" si="1"/>
        <v>33</v>
      </c>
      <c r="F16" s="988">
        <f t="shared" si="1"/>
        <v>30.419999999999995</v>
      </c>
      <c r="G16" s="987">
        <f t="shared" si="1"/>
        <v>36</v>
      </c>
      <c r="H16" s="988">
        <f t="shared" si="1"/>
        <v>52.441000000000003</v>
      </c>
      <c r="I16" s="258"/>
      <c r="J16" s="258">
        <f>C16+C17</f>
        <v>50</v>
      </c>
      <c r="K16" s="258">
        <f>J16-I16</f>
        <v>50</v>
      </c>
      <c r="M16" s="23">
        <v>26</v>
      </c>
      <c r="N16" s="23">
        <v>619</v>
      </c>
      <c r="O16" s="23">
        <v>21</v>
      </c>
      <c r="P16" s="23">
        <v>174</v>
      </c>
      <c r="Q16" s="23"/>
      <c r="R16" s="23"/>
      <c r="S16" s="23">
        <v>12</v>
      </c>
      <c r="T16" s="23">
        <v>161.15</v>
      </c>
      <c r="U16" s="51">
        <v>76</v>
      </c>
      <c r="V16" s="51">
        <v>1098</v>
      </c>
      <c r="W16" s="24"/>
      <c r="X16" s="24"/>
      <c r="Y16" s="24"/>
      <c r="Z16" s="24"/>
      <c r="AA16" s="24">
        <v>52</v>
      </c>
      <c r="AB16" s="24">
        <v>1051.5</v>
      </c>
      <c r="AH16" s="24"/>
      <c r="AI16" s="24"/>
      <c r="AJ16" s="24"/>
      <c r="AK16" s="24"/>
    </row>
    <row r="17" spans="1:38" ht="15.75">
      <c r="A17" s="19"/>
      <c r="B17" s="56" t="s">
        <v>248</v>
      </c>
      <c r="C17" s="61">
        <f>COUNTA('Bieu 1A'!G35:G48)</f>
        <v>12</v>
      </c>
      <c r="D17" s="62">
        <f>SUM('Bieu 1A'!G35:G48)</f>
        <v>39.730000000000004</v>
      </c>
      <c r="E17" s="61">
        <f>COUNTA('Bieu 1A'!H35:H48)</f>
        <v>10</v>
      </c>
      <c r="F17" s="61">
        <f>SUM('Bieu 1A'!H35:H48)</f>
        <v>15.719999999999999</v>
      </c>
      <c r="G17" s="61">
        <f>COUNTA('Bieu 1A'!I35:I48)</f>
        <v>12</v>
      </c>
      <c r="H17" s="62">
        <f>SUM('Bieu 1A'!I35:I48)</f>
        <v>32.76</v>
      </c>
      <c r="I17" s="114">
        <f>COUNTA('Bieu 1A'!G36:G51)</f>
        <v>14</v>
      </c>
      <c r="J17" s="114">
        <f>C17+C18</f>
        <v>14</v>
      </c>
      <c r="K17" s="114">
        <f>J17-I17</f>
        <v>0</v>
      </c>
      <c r="L17">
        <f>C17</f>
        <v>12</v>
      </c>
      <c r="M17" s="17"/>
      <c r="N17" s="17"/>
      <c r="O17" s="17"/>
      <c r="P17" s="17"/>
      <c r="Q17" s="17"/>
      <c r="R17" s="17"/>
      <c r="S17" s="17"/>
      <c r="T17" s="17"/>
      <c r="U17" s="36"/>
      <c r="V17" s="36"/>
      <c r="W17" s="38"/>
      <c r="X17" s="38"/>
      <c r="AC17">
        <f t="shared" ref="AC17:AG21" si="2">D17</f>
        <v>39.730000000000004</v>
      </c>
      <c r="AD17">
        <f t="shared" si="2"/>
        <v>10</v>
      </c>
      <c r="AE17">
        <f t="shared" si="2"/>
        <v>15.719999999999999</v>
      </c>
      <c r="AF17">
        <f t="shared" si="2"/>
        <v>12</v>
      </c>
      <c r="AG17">
        <f t="shared" si="2"/>
        <v>32.76</v>
      </c>
      <c r="AH17">
        <f>C17</f>
        <v>12</v>
      </c>
    </row>
    <row r="18" spans="1:38" ht="15.75">
      <c r="A18" s="19"/>
      <c r="B18" s="56" t="s">
        <v>249</v>
      </c>
      <c r="C18" s="61">
        <f>COUNTA('Bieu 1A'!G50:G51)</f>
        <v>2</v>
      </c>
      <c r="D18" s="62">
        <f>SUM('Bieu 1A'!G50:G51)</f>
        <v>9.18</v>
      </c>
      <c r="E18" s="61">
        <f>COUNTA('Bieu 1A'!H50:H51)</f>
        <v>2</v>
      </c>
      <c r="F18" s="138">
        <f>SUM('Bieu 1A'!H50:H51)</f>
        <v>6.63</v>
      </c>
      <c r="G18" s="61">
        <f>COUNTA('Bieu 1A'!I50:I51)</f>
        <v>1</v>
      </c>
      <c r="H18" s="62">
        <f>SUM('Bieu 1A'!I50:I51)</f>
        <v>11.8</v>
      </c>
      <c r="I18" s="114"/>
      <c r="J18" s="114">
        <f>C18+C19</f>
        <v>26</v>
      </c>
      <c r="K18" s="114">
        <f>J18-I18</f>
        <v>26</v>
      </c>
      <c r="L18">
        <f>C18</f>
        <v>2</v>
      </c>
      <c r="M18" s="17"/>
      <c r="N18" s="17"/>
      <c r="O18" s="17"/>
      <c r="P18" s="17"/>
      <c r="Q18" s="17"/>
      <c r="R18" s="17"/>
      <c r="S18" s="17"/>
      <c r="T18" s="17"/>
      <c r="U18" s="36"/>
      <c r="V18" s="36"/>
      <c r="W18" s="38"/>
      <c r="X18" s="38"/>
      <c r="AC18">
        <f t="shared" si="2"/>
        <v>9.18</v>
      </c>
      <c r="AD18">
        <f t="shared" si="2"/>
        <v>2</v>
      </c>
      <c r="AE18">
        <f t="shared" si="2"/>
        <v>6.63</v>
      </c>
      <c r="AF18">
        <f t="shared" si="2"/>
        <v>1</v>
      </c>
      <c r="AG18">
        <f t="shared" si="2"/>
        <v>11.8</v>
      </c>
      <c r="AH18">
        <f>C18</f>
        <v>2</v>
      </c>
    </row>
    <row r="19" spans="1:38" ht="15.75">
      <c r="A19" s="19"/>
      <c r="B19" s="56" t="s">
        <v>247</v>
      </c>
      <c r="C19" s="61">
        <f>COUNTA('Bieu 1B'!G26:G50)</f>
        <v>24</v>
      </c>
      <c r="D19" s="62">
        <f>SUM('Bieu 1B'!G26:G50)</f>
        <v>25.680999999999997</v>
      </c>
      <c r="E19" s="61">
        <f>COUNTA('Bieu 1B'!H26:H50)</f>
        <v>21</v>
      </c>
      <c r="F19" s="61">
        <f>SUM('Bieu 1B'!H26:H50)</f>
        <v>8.0699999999999985</v>
      </c>
      <c r="G19" s="61">
        <f>COUNTA('Bieu 1B'!I26:I50)</f>
        <v>23</v>
      </c>
      <c r="H19" s="61">
        <f>SUM('Bieu 1B'!I26:I50)</f>
        <v>7.8810000000000002</v>
      </c>
      <c r="I19" s="115"/>
      <c r="J19" s="115"/>
      <c r="K19" s="115"/>
      <c r="L19">
        <f>C19</f>
        <v>24</v>
      </c>
      <c r="M19" s="17"/>
      <c r="N19" s="17"/>
      <c r="O19" s="17"/>
      <c r="P19" s="17"/>
      <c r="Q19" s="17"/>
      <c r="R19" s="17"/>
      <c r="S19" s="17"/>
      <c r="T19" s="17"/>
      <c r="U19" s="36"/>
      <c r="V19" s="36"/>
      <c r="W19" s="38"/>
      <c r="X19" s="38"/>
      <c r="AC19">
        <f t="shared" si="2"/>
        <v>25.680999999999997</v>
      </c>
      <c r="AD19">
        <f t="shared" si="2"/>
        <v>21</v>
      </c>
      <c r="AE19">
        <f t="shared" si="2"/>
        <v>8.0699999999999985</v>
      </c>
      <c r="AF19">
        <f t="shared" si="2"/>
        <v>23</v>
      </c>
      <c r="AG19">
        <f t="shared" si="2"/>
        <v>7.8810000000000002</v>
      </c>
      <c r="AI19">
        <f>C19</f>
        <v>24</v>
      </c>
      <c r="AL19">
        <f>F19</f>
        <v>8.0699999999999985</v>
      </c>
    </row>
    <row r="20" spans="1:38" ht="15.75">
      <c r="A20" s="19"/>
      <c r="B20" s="56">
        <v>2.1</v>
      </c>
      <c r="C20" s="61"/>
      <c r="D20" s="62"/>
      <c r="E20" s="61"/>
      <c r="F20" s="61"/>
      <c r="G20" s="61"/>
      <c r="H20" s="62"/>
      <c r="I20" s="115"/>
      <c r="J20" s="115"/>
      <c r="K20" s="115"/>
      <c r="L20">
        <f>C20</f>
        <v>0</v>
      </c>
      <c r="M20" s="17"/>
      <c r="N20" s="17"/>
      <c r="O20" s="17"/>
      <c r="P20" s="17"/>
      <c r="Q20" s="17"/>
      <c r="R20" s="17"/>
      <c r="S20" s="17"/>
      <c r="T20" s="17"/>
      <c r="U20" s="36"/>
      <c r="V20" s="36"/>
      <c r="W20" s="38"/>
      <c r="X20" s="38"/>
      <c r="AC20">
        <f t="shared" si="2"/>
        <v>0</v>
      </c>
      <c r="AD20">
        <f t="shared" si="2"/>
        <v>0</v>
      </c>
      <c r="AE20">
        <f t="shared" si="2"/>
        <v>0</v>
      </c>
      <c r="AF20">
        <f t="shared" si="2"/>
        <v>0</v>
      </c>
      <c r="AG20">
        <f t="shared" si="2"/>
        <v>0</v>
      </c>
      <c r="AJ20">
        <f>C20</f>
        <v>0</v>
      </c>
    </row>
    <row r="21" spans="1:38" ht="15.75">
      <c r="A21" s="19"/>
      <c r="B21" s="56">
        <v>2.2000000000000002</v>
      </c>
      <c r="C21" s="61">
        <f>COUNTA('Bieu 2'!G17:G17)</f>
        <v>0</v>
      </c>
      <c r="D21" s="62">
        <f>SUM('Bieu 2'!G17:G17)</f>
        <v>0</v>
      </c>
      <c r="E21" s="61">
        <f>COUNTA('Bieu 2'!H17:H17)</f>
        <v>0</v>
      </c>
      <c r="F21" s="62">
        <f>SUM('Bieu 2'!H17:H17)</f>
        <v>0</v>
      </c>
      <c r="G21" s="61">
        <f>COUNTA('Bieu 2'!I17:I17)</f>
        <v>0</v>
      </c>
      <c r="H21" s="62">
        <f>SUM('Bieu 2'!I17:I17)</f>
        <v>0</v>
      </c>
      <c r="I21" s="114"/>
      <c r="J21" s="114"/>
      <c r="K21" s="114"/>
      <c r="L21">
        <f>C21</f>
        <v>0</v>
      </c>
      <c r="M21" s="17"/>
      <c r="N21" s="17"/>
      <c r="O21" s="17"/>
      <c r="P21" s="17"/>
      <c r="Q21" s="17"/>
      <c r="R21" s="17"/>
      <c r="S21" s="17"/>
      <c r="T21" s="17"/>
      <c r="U21" s="36"/>
      <c r="V21" s="38"/>
      <c r="W21" s="38"/>
      <c r="X21" s="38"/>
      <c r="AC21">
        <f t="shared" si="2"/>
        <v>0</v>
      </c>
      <c r="AD21">
        <f t="shared" si="2"/>
        <v>0</v>
      </c>
      <c r="AE21">
        <f t="shared" si="2"/>
        <v>0</v>
      </c>
      <c r="AF21">
        <f t="shared" si="2"/>
        <v>0</v>
      </c>
      <c r="AG21">
        <f t="shared" si="2"/>
        <v>0</v>
      </c>
      <c r="AJ21">
        <f>C21</f>
        <v>0</v>
      </c>
    </row>
    <row r="22" spans="1:38" s="989" customFormat="1" ht="15.75">
      <c r="A22" s="985">
        <v>3</v>
      </c>
      <c r="B22" s="986" t="s">
        <v>11</v>
      </c>
      <c r="C22" s="987">
        <f t="shared" ref="C22:H22" si="3">SUM(C23:C27)</f>
        <v>21</v>
      </c>
      <c r="D22" s="988">
        <f t="shared" si="3"/>
        <v>51.22</v>
      </c>
      <c r="E22" s="987">
        <f t="shared" si="3"/>
        <v>1</v>
      </c>
      <c r="F22" s="987">
        <f t="shared" si="3"/>
        <v>0.84</v>
      </c>
      <c r="G22" s="987">
        <f t="shared" si="3"/>
        <v>17</v>
      </c>
      <c r="H22" s="988">
        <f t="shared" si="3"/>
        <v>32.159999999999997</v>
      </c>
      <c r="I22" s="258"/>
      <c r="J22" s="258">
        <f>C22+C23</f>
        <v>33</v>
      </c>
      <c r="K22" s="258">
        <f>J22-I22</f>
        <v>33</v>
      </c>
      <c r="M22" s="17">
        <v>21</v>
      </c>
      <c r="N22" s="17">
        <v>23.2</v>
      </c>
      <c r="O22" s="17">
        <v>122</v>
      </c>
      <c r="P22" s="17">
        <v>347.2</v>
      </c>
      <c r="Q22" s="17">
        <v>21</v>
      </c>
      <c r="R22" s="17">
        <v>12.16</v>
      </c>
      <c r="S22" s="17">
        <v>42</v>
      </c>
      <c r="T22" s="17">
        <v>76.83</v>
      </c>
      <c r="U22" s="36">
        <v>144</v>
      </c>
      <c r="V22">
        <v>472.5</v>
      </c>
      <c r="W22"/>
      <c r="X22"/>
      <c r="Y22"/>
      <c r="Z22"/>
      <c r="AA22">
        <v>158</v>
      </c>
      <c r="AB22">
        <v>359.55</v>
      </c>
      <c r="AC22" s="990"/>
      <c r="AH22" s="24"/>
      <c r="AI22" s="24"/>
      <c r="AJ22" s="24"/>
      <c r="AK22" s="24"/>
    </row>
    <row r="23" spans="1:38" ht="15.75">
      <c r="A23" s="19"/>
      <c r="B23" s="56" t="s">
        <v>248</v>
      </c>
      <c r="C23" s="61">
        <f>COUNTA('Bieu 1A'!G55:G68)</f>
        <v>12</v>
      </c>
      <c r="D23" s="62">
        <f>SUM('Bieu 1A'!G55:G68)</f>
        <v>42.64</v>
      </c>
      <c r="E23" s="61">
        <f>COUNTA('Bieu 1A'!H55:H68)</f>
        <v>1</v>
      </c>
      <c r="F23" s="62">
        <f>SUM('Bieu 1A'!H55:H68)</f>
        <v>0.84</v>
      </c>
      <c r="G23" s="61">
        <f>COUNTA('Bieu 1A'!I55:I68)</f>
        <v>10</v>
      </c>
      <c r="H23" s="62">
        <f>SUM('Bieu 1A'!I55:I68)</f>
        <v>28.03</v>
      </c>
      <c r="I23" s="114">
        <f>COUNTA('Bieu 1A'!G55:G74)</f>
        <v>17</v>
      </c>
      <c r="J23" s="114">
        <f>C23+C24</f>
        <v>17</v>
      </c>
      <c r="K23" s="114">
        <f>J23-I23</f>
        <v>0</v>
      </c>
      <c r="L23">
        <f>C23</f>
        <v>12</v>
      </c>
      <c r="M23" s="17"/>
      <c r="N23" s="17"/>
      <c r="O23" s="17"/>
      <c r="P23" s="17"/>
      <c r="Q23" s="17"/>
      <c r="R23" s="17"/>
      <c r="S23" s="17"/>
      <c r="T23" s="17"/>
      <c r="U23" s="36"/>
      <c r="V23" s="36"/>
      <c r="W23" s="38"/>
      <c r="X23" s="38"/>
      <c r="AC23">
        <f t="shared" ref="AC23:AG27" si="4">D23</f>
        <v>42.64</v>
      </c>
      <c r="AD23">
        <f t="shared" si="4"/>
        <v>1</v>
      </c>
      <c r="AE23">
        <f t="shared" si="4"/>
        <v>0.84</v>
      </c>
      <c r="AF23">
        <f t="shared" si="4"/>
        <v>10</v>
      </c>
      <c r="AG23">
        <f t="shared" si="4"/>
        <v>28.03</v>
      </c>
      <c r="AH23">
        <f>C23</f>
        <v>12</v>
      </c>
    </row>
    <row r="24" spans="1:38" ht="15.75">
      <c r="A24" s="19"/>
      <c r="B24" s="56" t="s">
        <v>249</v>
      </c>
      <c r="C24" s="61">
        <f>COUNTA('Bieu 1A'!G69:G74)</f>
        <v>5</v>
      </c>
      <c r="D24" s="62">
        <f>SUM('Bieu 1A'!G69:G74)</f>
        <v>6.12</v>
      </c>
      <c r="E24" s="61"/>
      <c r="F24" s="62"/>
      <c r="G24" s="61">
        <f>COUNTA('Bieu 1A'!I69:I74)</f>
        <v>4</v>
      </c>
      <c r="H24" s="62">
        <f>SUM('Bieu 1A'!I69:I74)</f>
        <v>4.0199999999999996</v>
      </c>
      <c r="I24" s="114"/>
      <c r="J24" s="114">
        <f>C24+C25</f>
        <v>7</v>
      </c>
      <c r="K24" s="114">
        <f>J24-I24</f>
        <v>7</v>
      </c>
      <c r="L24">
        <f>C24</f>
        <v>5</v>
      </c>
      <c r="M24" s="17"/>
      <c r="N24" s="17"/>
      <c r="O24" s="17"/>
      <c r="P24" s="17"/>
      <c r="Q24" s="17"/>
      <c r="R24" s="17"/>
      <c r="S24" s="17"/>
      <c r="T24" s="17"/>
      <c r="U24" s="36"/>
      <c r="V24" s="36"/>
      <c r="W24" s="38"/>
      <c r="X24" s="38"/>
      <c r="AC24">
        <f t="shared" si="4"/>
        <v>6.12</v>
      </c>
      <c r="AD24">
        <f t="shared" si="4"/>
        <v>0</v>
      </c>
      <c r="AE24">
        <f t="shared" si="4"/>
        <v>0</v>
      </c>
      <c r="AF24">
        <f t="shared" si="4"/>
        <v>4</v>
      </c>
      <c r="AG24">
        <f t="shared" si="4"/>
        <v>4.0199999999999996</v>
      </c>
      <c r="AH24">
        <f>C24</f>
        <v>5</v>
      </c>
    </row>
    <row r="25" spans="1:38" ht="15.75">
      <c r="A25" s="19"/>
      <c r="B25" s="56" t="s">
        <v>247</v>
      </c>
      <c r="C25" s="61">
        <f>COUNTA('Bieu 1B'!G52:G54)</f>
        <v>2</v>
      </c>
      <c r="D25" s="62">
        <f>SUM('Bieu 1B'!G52:G54)</f>
        <v>0.04</v>
      </c>
      <c r="E25" s="61">
        <f>COUNTA('Bieu 1B'!H52:H54)</f>
        <v>0</v>
      </c>
      <c r="F25" s="62">
        <f>SUM('Bieu 1B'!H52:H54)</f>
        <v>0</v>
      </c>
      <c r="G25" s="61">
        <f>COUNTA('Bieu 1B'!I52:I54)</f>
        <v>2</v>
      </c>
      <c r="H25" s="62">
        <f>SUM('Bieu 1B'!I52:I54)</f>
        <v>0.04</v>
      </c>
      <c r="I25" s="114"/>
      <c r="J25" s="114"/>
      <c r="K25" s="114"/>
      <c r="L25">
        <f>C25</f>
        <v>2</v>
      </c>
      <c r="M25" s="17"/>
      <c r="N25" s="17"/>
      <c r="O25" s="17"/>
      <c r="P25" s="17"/>
      <c r="Q25" s="17"/>
      <c r="R25" s="17"/>
      <c r="S25" s="17"/>
      <c r="T25" s="17"/>
      <c r="U25" s="36"/>
      <c r="V25" s="36"/>
      <c r="W25" s="38"/>
      <c r="X25" s="38"/>
      <c r="AC25">
        <f t="shared" si="4"/>
        <v>0.04</v>
      </c>
      <c r="AD25">
        <f t="shared" si="4"/>
        <v>0</v>
      </c>
      <c r="AE25">
        <f t="shared" si="4"/>
        <v>0</v>
      </c>
      <c r="AF25">
        <f t="shared" si="4"/>
        <v>2</v>
      </c>
      <c r="AG25">
        <f t="shared" si="4"/>
        <v>0.04</v>
      </c>
      <c r="AI25">
        <f>C25</f>
        <v>2</v>
      </c>
      <c r="AL25">
        <f>F25</f>
        <v>0</v>
      </c>
    </row>
    <row r="26" spans="1:38" ht="15.75">
      <c r="A26" s="19"/>
      <c r="B26" s="56">
        <v>2.1</v>
      </c>
      <c r="C26" s="61">
        <f>COUNTA('Bieu 2'!G20:G22)</f>
        <v>1</v>
      </c>
      <c r="D26" s="62">
        <f>SUM('Bieu 2'!G20:G22)</f>
        <v>2.35</v>
      </c>
      <c r="E26" s="61">
        <f>COUNTA('Bieu 2'!H20:H22)</f>
        <v>0</v>
      </c>
      <c r="F26" s="61"/>
      <c r="G26" s="61">
        <f>COUNTA('Bieu 2'!I20:I22)</f>
        <v>0</v>
      </c>
      <c r="H26" s="62">
        <f>SUM('Bieu 2'!I20:I22)</f>
        <v>0</v>
      </c>
      <c r="I26" s="114"/>
      <c r="J26" s="114"/>
      <c r="K26" s="114"/>
      <c r="L26">
        <f>C26</f>
        <v>1</v>
      </c>
      <c r="M26" s="17"/>
      <c r="N26" s="17"/>
      <c r="O26" s="17"/>
      <c r="P26" s="17"/>
      <c r="Q26" s="17"/>
      <c r="R26" s="17"/>
      <c r="S26" s="17"/>
      <c r="T26" s="17"/>
      <c r="U26" s="36"/>
      <c r="V26" s="36"/>
      <c r="W26" s="38"/>
      <c r="X26" s="38"/>
      <c r="AC26">
        <f t="shared" si="4"/>
        <v>2.35</v>
      </c>
      <c r="AD26">
        <f t="shared" si="4"/>
        <v>0</v>
      </c>
      <c r="AE26">
        <f t="shared" si="4"/>
        <v>0</v>
      </c>
      <c r="AF26">
        <f t="shared" si="4"/>
        <v>0</v>
      </c>
      <c r="AG26">
        <f t="shared" si="4"/>
        <v>0</v>
      </c>
      <c r="AJ26">
        <f>C26</f>
        <v>1</v>
      </c>
    </row>
    <row r="27" spans="1:38" ht="15.75">
      <c r="A27" s="19"/>
      <c r="B27" s="56">
        <v>2.2000000000000002</v>
      </c>
      <c r="C27" s="61">
        <f>COUNTA('Bieu 2'!G23:G24)</f>
        <v>1</v>
      </c>
      <c r="D27" s="62">
        <f>SUM('Bieu 2'!G23:G24)</f>
        <v>7.0000000000000007E-2</v>
      </c>
      <c r="E27" s="61">
        <f>COUNTA('Bieu 2'!H23:H24)</f>
        <v>0</v>
      </c>
      <c r="F27" s="62">
        <f>SUM('Bieu 2'!H23:H24)</f>
        <v>0</v>
      </c>
      <c r="G27" s="61">
        <f>COUNTA('Bieu 2'!I23:I24)</f>
        <v>1</v>
      </c>
      <c r="H27" s="62">
        <f>SUM('Bieu 2'!I23:I24)</f>
        <v>7.0000000000000007E-2</v>
      </c>
      <c r="I27" s="114"/>
      <c r="J27" s="114"/>
      <c r="K27" s="114"/>
      <c r="L27">
        <f>C27</f>
        <v>1</v>
      </c>
      <c r="M27" s="17"/>
      <c r="N27" s="17"/>
      <c r="O27" s="17"/>
      <c r="P27" s="17"/>
      <c r="Q27" s="17"/>
      <c r="R27" s="17"/>
      <c r="S27" s="17"/>
      <c r="T27" s="17"/>
      <c r="U27" s="37"/>
      <c r="V27" s="37"/>
      <c r="W27" s="38"/>
      <c r="X27" s="38"/>
      <c r="AC27">
        <f t="shared" si="4"/>
        <v>7.0000000000000007E-2</v>
      </c>
      <c r="AD27">
        <f t="shared" si="4"/>
        <v>0</v>
      </c>
      <c r="AE27">
        <f t="shared" si="4"/>
        <v>0</v>
      </c>
      <c r="AF27">
        <f t="shared" si="4"/>
        <v>1</v>
      </c>
      <c r="AG27">
        <f t="shared" si="4"/>
        <v>7.0000000000000007E-2</v>
      </c>
      <c r="AJ27">
        <f>C27</f>
        <v>1</v>
      </c>
    </row>
    <row r="28" spans="1:38" s="989" customFormat="1" ht="15.75">
      <c r="A28" s="985">
        <v>1</v>
      </c>
      <c r="B28" s="986" t="s">
        <v>17</v>
      </c>
      <c r="C28" s="987">
        <f t="shared" ref="C28:H28" si="5">SUM(C29:C33)</f>
        <v>16</v>
      </c>
      <c r="D28" s="988">
        <f t="shared" si="5"/>
        <v>7.3859149999999989</v>
      </c>
      <c r="E28" s="987">
        <f t="shared" si="5"/>
        <v>0</v>
      </c>
      <c r="F28" s="987">
        <f t="shared" si="5"/>
        <v>0</v>
      </c>
      <c r="G28" s="987">
        <f t="shared" si="5"/>
        <v>16</v>
      </c>
      <c r="H28" s="988">
        <f t="shared" si="5"/>
        <v>7.3859149999999989</v>
      </c>
      <c r="I28" s="258"/>
      <c r="J28" s="258">
        <f>C28+C29</f>
        <v>28</v>
      </c>
      <c r="K28" s="258">
        <f>J28-I28</f>
        <v>28</v>
      </c>
      <c r="M28" s="268">
        <v>9</v>
      </c>
      <c r="N28" s="268">
        <v>2.71</v>
      </c>
      <c r="O28" s="268">
        <v>36</v>
      </c>
      <c r="P28" s="268">
        <v>27.15</v>
      </c>
      <c r="Q28" s="268"/>
      <c r="R28" s="268"/>
      <c r="S28" s="268">
        <v>10</v>
      </c>
      <c r="T28" s="268">
        <v>5.69</v>
      </c>
      <c r="U28" s="1031">
        <v>91</v>
      </c>
      <c r="V28" s="1031">
        <v>96.43</v>
      </c>
      <c r="W28" s="990"/>
      <c r="X28" s="990"/>
      <c r="Y28" s="990"/>
      <c r="Z28" s="990"/>
      <c r="AA28" s="990">
        <v>106</v>
      </c>
      <c r="AB28" s="990">
        <f>SUM([2]h10!$E$8:$E$120)</f>
        <v>92.623930000000001</v>
      </c>
      <c r="AC28" s="990"/>
    </row>
    <row r="29" spans="1:38" ht="15.75">
      <c r="A29" s="19"/>
      <c r="B29" s="56" t="s">
        <v>248</v>
      </c>
      <c r="C29" s="61">
        <f>COUNTA('Bieu 1A'!G77:G91)</f>
        <v>12</v>
      </c>
      <c r="D29" s="62">
        <f>SUM('Bieu 1A'!G77:G91)</f>
        <v>5.4503149999999998</v>
      </c>
      <c r="E29" s="61"/>
      <c r="F29" s="61"/>
      <c r="G29" s="61">
        <f>COUNTA('Bieu 1A'!I77:I91)</f>
        <v>12</v>
      </c>
      <c r="H29" s="62">
        <f>SUM('Bieu 1A'!I77:I91)</f>
        <v>5.4503149999999998</v>
      </c>
      <c r="I29" s="258">
        <f>COUNTA('Bieu 1A'!G78:G91)</f>
        <v>12</v>
      </c>
      <c r="J29" s="114">
        <f>C29+C30</f>
        <v>12</v>
      </c>
      <c r="K29" s="114">
        <f>J29-I29</f>
        <v>0</v>
      </c>
      <c r="L29">
        <f>C29</f>
        <v>12</v>
      </c>
      <c r="M29" s="17"/>
      <c r="N29" s="17"/>
      <c r="O29" s="17"/>
      <c r="P29" s="17"/>
      <c r="Q29" s="17"/>
      <c r="R29" s="17"/>
      <c r="S29" s="17"/>
      <c r="T29" s="17"/>
      <c r="U29" s="36"/>
      <c r="V29" s="36"/>
      <c r="W29" s="38"/>
      <c r="X29" s="38"/>
      <c r="AC29">
        <f t="shared" ref="AC29:AG33" si="6">D29</f>
        <v>5.4503149999999998</v>
      </c>
      <c r="AD29">
        <f t="shared" si="6"/>
        <v>0</v>
      </c>
      <c r="AE29">
        <f t="shared" si="6"/>
        <v>0</v>
      </c>
      <c r="AF29">
        <f t="shared" si="6"/>
        <v>12</v>
      </c>
      <c r="AG29">
        <f t="shared" si="6"/>
        <v>5.4503149999999998</v>
      </c>
      <c r="AH29">
        <f>C29</f>
        <v>12</v>
      </c>
    </row>
    <row r="30" spans="1:38" ht="15.75">
      <c r="A30" s="19"/>
      <c r="B30" s="56" t="s">
        <v>249</v>
      </c>
      <c r="C30" s="61">
        <f>COUNTA('Bieu 1A'!G92:G93)</f>
        <v>0</v>
      </c>
      <c r="D30" s="62">
        <f>SUM('Bieu 1A'!G92:G93)</f>
        <v>0</v>
      </c>
      <c r="E30" s="61"/>
      <c r="F30" s="61"/>
      <c r="G30" s="61">
        <f>COUNTA('Bieu 1A'!I92:I93)</f>
        <v>0</v>
      </c>
      <c r="H30" s="62">
        <f>SUM('Bieu 1A'!I92:I93)</f>
        <v>0</v>
      </c>
      <c r="I30" s="114"/>
      <c r="J30" s="114">
        <f>C30+C31</f>
        <v>0</v>
      </c>
      <c r="K30" s="114">
        <f>J30-I30</f>
        <v>0</v>
      </c>
      <c r="L30">
        <f>C30</f>
        <v>0</v>
      </c>
      <c r="M30" s="17"/>
      <c r="N30" s="17"/>
      <c r="O30" s="17"/>
      <c r="P30" s="17"/>
      <c r="Q30" s="17"/>
      <c r="R30" s="17"/>
      <c r="S30" s="17"/>
      <c r="T30" s="17"/>
      <c r="U30" s="36"/>
      <c r="V30" s="36"/>
      <c r="W30" s="38"/>
      <c r="X30" s="38"/>
      <c r="AC30">
        <f t="shared" si="6"/>
        <v>0</v>
      </c>
      <c r="AD30">
        <f t="shared" si="6"/>
        <v>0</v>
      </c>
      <c r="AE30">
        <f t="shared" si="6"/>
        <v>0</v>
      </c>
      <c r="AF30">
        <f t="shared" si="6"/>
        <v>0</v>
      </c>
      <c r="AG30">
        <f t="shared" si="6"/>
        <v>0</v>
      </c>
      <c r="AH30">
        <f>C30</f>
        <v>0</v>
      </c>
    </row>
    <row r="31" spans="1:38" ht="15.75">
      <c r="A31" s="19"/>
      <c r="B31" s="56" t="s">
        <v>247</v>
      </c>
      <c r="C31" s="61">
        <f>COUNTA('Bieu 1B'!G56:G60)</f>
        <v>0</v>
      </c>
      <c r="D31" s="62">
        <f>SUM('Bieu 1B'!G56:G60)</f>
        <v>0</v>
      </c>
      <c r="E31" s="61"/>
      <c r="F31" s="61"/>
      <c r="G31" s="61">
        <f>COUNTA('Bieu 1B'!I56:I60)</f>
        <v>0</v>
      </c>
      <c r="H31" s="62">
        <f>SUM('Bieu 1B'!I56:I60)</f>
        <v>0</v>
      </c>
      <c r="I31" s="114"/>
      <c r="J31" s="114"/>
      <c r="K31" s="114"/>
      <c r="L31">
        <f>C31</f>
        <v>0</v>
      </c>
      <c r="M31" s="17"/>
      <c r="N31" s="17"/>
      <c r="O31" s="17"/>
      <c r="P31" s="17"/>
      <c r="Q31" s="17"/>
      <c r="R31" s="17"/>
      <c r="S31" s="17"/>
      <c r="T31" s="17"/>
      <c r="U31" s="36"/>
      <c r="V31" s="36"/>
      <c r="W31" s="38"/>
      <c r="X31" s="38"/>
      <c r="AC31">
        <f t="shared" si="6"/>
        <v>0</v>
      </c>
      <c r="AD31">
        <f t="shared" si="6"/>
        <v>0</v>
      </c>
      <c r="AE31">
        <f t="shared" si="6"/>
        <v>0</v>
      </c>
      <c r="AF31">
        <f t="shared" si="6"/>
        <v>0</v>
      </c>
      <c r="AG31">
        <f t="shared" si="6"/>
        <v>0</v>
      </c>
      <c r="AI31">
        <f>C31</f>
        <v>0</v>
      </c>
      <c r="AL31">
        <f>F31</f>
        <v>0</v>
      </c>
    </row>
    <row r="32" spans="1:38" ht="15.75">
      <c r="A32" s="19"/>
      <c r="B32" s="56">
        <v>2.1</v>
      </c>
      <c r="C32" s="61">
        <f>COUNTA('Bieu 2'!G27:G31)</f>
        <v>4</v>
      </c>
      <c r="D32" s="62">
        <f>SUM('Bieu 2'!G27:G31)</f>
        <v>1.9355999999999995</v>
      </c>
      <c r="E32" s="61"/>
      <c r="F32" s="61"/>
      <c r="G32" s="61">
        <f>COUNTA('Bieu 2'!I27:I31)</f>
        <v>4</v>
      </c>
      <c r="H32" s="62">
        <f>SUM('Bieu 2'!I27:I31)</f>
        <v>1.9355999999999995</v>
      </c>
      <c r="I32" s="114"/>
      <c r="J32" s="114"/>
      <c r="K32" s="114"/>
      <c r="L32">
        <f>C32</f>
        <v>4</v>
      </c>
      <c r="M32" s="17"/>
      <c r="N32" s="17"/>
      <c r="O32" s="17"/>
      <c r="P32" s="17"/>
      <c r="Q32" s="17"/>
      <c r="R32" s="17"/>
      <c r="S32" s="17"/>
      <c r="T32" s="17"/>
      <c r="U32" s="36"/>
      <c r="V32" s="36"/>
      <c r="W32" s="38"/>
      <c r="X32" s="38"/>
      <c r="AC32">
        <f t="shared" si="6"/>
        <v>1.9355999999999995</v>
      </c>
      <c r="AD32">
        <f t="shared" si="6"/>
        <v>0</v>
      </c>
      <c r="AE32">
        <f t="shared" si="6"/>
        <v>0</v>
      </c>
      <c r="AF32">
        <f t="shared" si="6"/>
        <v>4</v>
      </c>
      <c r="AG32">
        <f t="shared" si="6"/>
        <v>1.9355999999999995</v>
      </c>
      <c r="AJ32">
        <f>C32</f>
        <v>4</v>
      </c>
    </row>
    <row r="33" spans="1:38" ht="15.75">
      <c r="A33" s="19"/>
      <c r="B33" s="56">
        <v>2.2000000000000002</v>
      </c>
      <c r="C33" s="61">
        <f>COUNTA('Bieu 2'!G33:G34)</f>
        <v>0</v>
      </c>
      <c r="D33" s="62">
        <f>SUM('Bieu 2'!G33:G34)</f>
        <v>0</v>
      </c>
      <c r="E33" s="61"/>
      <c r="F33" s="61"/>
      <c r="G33" s="61">
        <f>COUNTA('Bieu 2'!I33:I34)</f>
        <v>0</v>
      </c>
      <c r="H33" s="62">
        <f>SUM('Bieu 2'!I33:I34)</f>
        <v>0</v>
      </c>
      <c r="I33" s="114"/>
      <c r="J33" s="114"/>
      <c r="K33" s="114"/>
      <c r="L33">
        <f>C33</f>
        <v>0</v>
      </c>
      <c r="M33" s="17"/>
      <c r="N33" s="17"/>
      <c r="O33" s="17"/>
      <c r="P33" s="17"/>
      <c r="Q33" s="17"/>
      <c r="R33" s="17"/>
      <c r="S33" s="17"/>
      <c r="T33" s="17"/>
      <c r="U33" s="36"/>
      <c r="V33" s="36"/>
      <c r="W33" s="38"/>
      <c r="X33" s="38"/>
      <c r="AC33">
        <f t="shared" si="6"/>
        <v>0</v>
      </c>
      <c r="AD33">
        <f t="shared" si="6"/>
        <v>0</v>
      </c>
      <c r="AE33">
        <f t="shared" si="6"/>
        <v>0</v>
      </c>
      <c r="AF33">
        <f t="shared" si="6"/>
        <v>0</v>
      </c>
      <c r="AG33">
        <f t="shared" si="6"/>
        <v>0</v>
      </c>
      <c r="AJ33">
        <f>C33</f>
        <v>0</v>
      </c>
    </row>
    <row r="34" spans="1:38" s="24" customFormat="1" ht="15.75">
      <c r="A34" s="19">
        <v>5</v>
      </c>
      <c r="B34" s="18" t="s">
        <v>158</v>
      </c>
      <c r="C34" s="61">
        <f t="shared" ref="C34:H34" si="7">SUM(C35:C39)</f>
        <v>24</v>
      </c>
      <c r="D34" s="62">
        <f t="shared" si="7"/>
        <v>104.140974</v>
      </c>
      <c r="E34" s="61">
        <f t="shared" si="7"/>
        <v>4</v>
      </c>
      <c r="F34" s="61">
        <f t="shared" si="7"/>
        <v>2</v>
      </c>
      <c r="G34" s="61">
        <f t="shared" si="7"/>
        <v>22</v>
      </c>
      <c r="H34" s="62">
        <f t="shared" si="7"/>
        <v>101.030974</v>
      </c>
      <c r="I34" s="114"/>
      <c r="J34" s="114">
        <f>C34+C35</f>
        <v>40</v>
      </c>
      <c r="K34" s="114">
        <f>J34-I34</f>
        <v>40</v>
      </c>
      <c r="M34" s="17">
        <v>7</v>
      </c>
      <c r="N34" s="17">
        <v>15.468999999999999</v>
      </c>
      <c r="O34" s="17">
        <v>48</v>
      </c>
      <c r="P34" s="17">
        <v>91.43</v>
      </c>
      <c r="Q34" s="17">
        <v>3</v>
      </c>
      <c r="R34" s="17">
        <v>1.2609999999999999</v>
      </c>
      <c r="S34" s="17">
        <v>20</v>
      </c>
      <c r="T34" s="17">
        <v>30.26</v>
      </c>
      <c r="U34" s="36">
        <v>37</v>
      </c>
      <c r="V34" s="36">
        <v>213.28</v>
      </c>
      <c r="W34" s="36"/>
      <c r="X34" s="36"/>
      <c r="Y34"/>
      <c r="Z34"/>
      <c r="AA34">
        <v>110</v>
      </c>
      <c r="AB34">
        <v>529.94000000000005</v>
      </c>
      <c r="AC34"/>
    </row>
    <row r="35" spans="1:38" ht="15.75">
      <c r="A35" s="19"/>
      <c r="B35" s="56" t="s">
        <v>248</v>
      </c>
      <c r="C35" s="61">
        <f>COUNTA('Bieu 1A'!G96:G114)</f>
        <v>16</v>
      </c>
      <c r="D35" s="62">
        <f>SUM('Bieu 1A'!G96:G114)</f>
        <v>45.790973999999999</v>
      </c>
      <c r="E35" s="61"/>
      <c r="F35" s="61"/>
      <c r="G35" s="61">
        <f>COUNTA('Bieu 1A'!I96:I114)</f>
        <v>16</v>
      </c>
      <c r="H35" s="62">
        <f>SUM('Bieu 1A'!I96:I114)</f>
        <v>44.380974000000002</v>
      </c>
      <c r="I35" s="114">
        <f>COUNTA('Bieu 1A'!G97:G114)</f>
        <v>16</v>
      </c>
      <c r="J35" s="114">
        <f>C35+C36</f>
        <v>19</v>
      </c>
      <c r="K35" s="114">
        <f>J35-I35</f>
        <v>3</v>
      </c>
      <c r="L35">
        <f>C35</f>
        <v>16</v>
      </c>
      <c r="M35" s="17"/>
      <c r="N35" s="17"/>
      <c r="O35" s="17"/>
      <c r="P35" s="17"/>
      <c r="Q35" s="17"/>
      <c r="R35" s="17"/>
      <c r="S35" s="17"/>
      <c r="T35" s="17"/>
      <c r="U35" s="36"/>
      <c r="V35" s="36"/>
      <c r="W35" s="38"/>
      <c r="X35" s="38"/>
      <c r="AC35">
        <f t="shared" ref="AC35:AG39" si="8">D35</f>
        <v>45.790973999999999</v>
      </c>
      <c r="AD35">
        <f t="shared" si="8"/>
        <v>0</v>
      </c>
      <c r="AE35">
        <f t="shared" si="8"/>
        <v>0</v>
      </c>
      <c r="AF35">
        <f t="shared" si="8"/>
        <v>16</v>
      </c>
      <c r="AG35">
        <f t="shared" si="8"/>
        <v>44.380974000000002</v>
      </c>
      <c r="AH35">
        <f>C35</f>
        <v>16</v>
      </c>
    </row>
    <row r="36" spans="1:38" ht="15.75">
      <c r="A36" s="19"/>
      <c r="B36" s="56" t="s">
        <v>249</v>
      </c>
      <c r="C36" s="61">
        <f>COUNTA('Bieu 1A'!G115:G118)</f>
        <v>3</v>
      </c>
      <c r="D36" s="62">
        <f>SUM('Bieu 1A'!G115:G118)</f>
        <v>2.59</v>
      </c>
      <c r="E36" s="61">
        <f>COUNTA('Bieu 1A'!H115:H118)</f>
        <v>3</v>
      </c>
      <c r="F36" s="138">
        <f>SUM('Bieu 1A'!H115:H118)</f>
        <v>0.3</v>
      </c>
      <c r="G36" s="61">
        <f>COUNTA('Bieu 1A'!I115:I118)</f>
        <v>2</v>
      </c>
      <c r="H36" s="62">
        <f>SUM('Bieu 1A'!I115:I118)</f>
        <v>2.59</v>
      </c>
      <c r="I36" s="114"/>
      <c r="J36" s="114">
        <f>C36+C37</f>
        <v>4</v>
      </c>
      <c r="K36" s="114">
        <f>J36-I36</f>
        <v>4</v>
      </c>
      <c r="L36">
        <f>C36</f>
        <v>3</v>
      </c>
      <c r="M36" s="17"/>
      <c r="N36" s="17"/>
      <c r="O36" s="17"/>
      <c r="P36" s="17"/>
      <c r="Q36" s="17"/>
      <c r="R36" s="17"/>
      <c r="S36" s="17"/>
      <c r="T36" s="17"/>
      <c r="U36" s="36"/>
      <c r="V36" s="36"/>
      <c r="W36" s="38"/>
      <c r="X36" s="38"/>
      <c r="AC36">
        <f t="shared" si="8"/>
        <v>2.59</v>
      </c>
      <c r="AD36">
        <f t="shared" si="8"/>
        <v>3</v>
      </c>
      <c r="AE36">
        <f t="shared" si="8"/>
        <v>0.3</v>
      </c>
      <c r="AF36">
        <f t="shared" si="8"/>
        <v>2</v>
      </c>
      <c r="AG36">
        <f t="shared" si="8"/>
        <v>2.59</v>
      </c>
      <c r="AH36">
        <f>C36</f>
        <v>3</v>
      </c>
    </row>
    <row r="37" spans="1:38" ht="15.75">
      <c r="A37" s="19"/>
      <c r="B37" s="56" t="s">
        <v>247</v>
      </c>
      <c r="C37" s="61">
        <f>COUNTA('Bieu 1B'!G62:G63)</f>
        <v>1</v>
      </c>
      <c r="D37" s="62">
        <f>SUM('Bieu 1B'!G62:G63)</f>
        <v>1.7</v>
      </c>
      <c r="E37" s="61">
        <f>COUNTA('Bieu 1B'!H62:H63)</f>
        <v>1</v>
      </c>
      <c r="F37" s="61">
        <f>SUM('Bieu 1B'!H62:H63)</f>
        <v>1.7</v>
      </c>
      <c r="G37" s="61">
        <f>COUNTA('Bieu 1B'!I62:I63)</f>
        <v>0</v>
      </c>
      <c r="H37" s="62">
        <f>SUM('Bieu 1B'!I62:I63)</f>
        <v>0</v>
      </c>
      <c r="I37" s="114"/>
      <c r="J37" s="114"/>
      <c r="K37" s="114"/>
      <c r="L37">
        <f>C37</f>
        <v>1</v>
      </c>
      <c r="M37" s="17"/>
      <c r="N37" s="17"/>
      <c r="O37" s="17"/>
      <c r="P37" s="17"/>
      <c r="Q37" s="17"/>
      <c r="R37" s="17"/>
      <c r="S37" s="17"/>
      <c r="T37" s="17"/>
      <c r="U37" s="36"/>
      <c r="V37" s="36"/>
      <c r="W37" s="38"/>
      <c r="X37" s="38"/>
      <c r="AC37">
        <f t="shared" si="8"/>
        <v>1.7</v>
      </c>
      <c r="AD37">
        <f t="shared" si="8"/>
        <v>1</v>
      </c>
      <c r="AE37">
        <f t="shared" si="8"/>
        <v>1.7</v>
      </c>
      <c r="AF37">
        <f t="shared" si="8"/>
        <v>0</v>
      </c>
      <c r="AG37">
        <f t="shared" si="8"/>
        <v>0</v>
      </c>
      <c r="AI37">
        <f>C37</f>
        <v>1</v>
      </c>
      <c r="AL37">
        <f>F37</f>
        <v>1.7</v>
      </c>
    </row>
    <row r="38" spans="1:38" ht="15.75">
      <c r="A38" s="19"/>
      <c r="B38" s="56">
        <v>2.1</v>
      </c>
      <c r="C38" s="61">
        <f>COUNTA('Bieu 2'!G38:G41)</f>
        <v>4</v>
      </c>
      <c r="D38" s="62">
        <f>SUM('Bieu 2'!G38:G41)</f>
        <v>54.06</v>
      </c>
      <c r="E38" s="61"/>
      <c r="F38" s="61"/>
      <c r="G38" s="61">
        <f>COUNTA('Bieu 2'!I38:I41)</f>
        <v>4</v>
      </c>
      <c r="H38" s="62">
        <f>SUM('Bieu 2'!I38:I41)</f>
        <v>54.06</v>
      </c>
      <c r="I38" s="114"/>
      <c r="J38" s="114"/>
      <c r="K38" s="114"/>
      <c r="L38">
        <f>C38</f>
        <v>4</v>
      </c>
      <c r="M38" s="17"/>
      <c r="N38" s="17"/>
      <c r="O38" s="17"/>
      <c r="P38" s="17"/>
      <c r="Q38" s="17"/>
      <c r="R38" s="17"/>
      <c r="S38" s="17"/>
      <c r="T38" s="17"/>
      <c r="U38" s="36"/>
      <c r="V38" s="36"/>
      <c r="W38" s="38"/>
      <c r="X38" s="38"/>
      <c r="AC38">
        <f t="shared" si="8"/>
        <v>54.06</v>
      </c>
      <c r="AD38">
        <f t="shared" si="8"/>
        <v>0</v>
      </c>
      <c r="AE38">
        <f t="shared" si="8"/>
        <v>0</v>
      </c>
      <c r="AF38">
        <f t="shared" si="8"/>
        <v>4</v>
      </c>
      <c r="AG38">
        <f t="shared" si="8"/>
        <v>54.06</v>
      </c>
      <c r="AJ38">
        <f>C38</f>
        <v>4</v>
      </c>
    </row>
    <row r="39" spans="1:38" ht="15.75">
      <c r="A39" s="19"/>
      <c r="B39" s="56">
        <v>2.2000000000000002</v>
      </c>
      <c r="C39" s="61">
        <f>COUNTA('Bieu 2'!G42:G44)</f>
        <v>0</v>
      </c>
      <c r="D39" s="62">
        <f>SUM('Bieu 2'!G42:G44)</f>
        <v>0</v>
      </c>
      <c r="E39" s="61">
        <f>COUNTA('Bieu 2'!H42:H44)</f>
        <v>0</v>
      </c>
      <c r="F39" s="62">
        <f>SUM('Bieu 2'!H42:H44)</f>
        <v>0</v>
      </c>
      <c r="G39" s="61">
        <f>COUNTA('Bieu 2'!I42:I44)</f>
        <v>0</v>
      </c>
      <c r="H39" s="62">
        <f>SUM('Bieu 2'!I42:I44)</f>
        <v>0</v>
      </c>
      <c r="I39" s="114"/>
      <c r="J39" s="114"/>
      <c r="K39" s="114"/>
      <c r="L39">
        <f>C39</f>
        <v>0</v>
      </c>
      <c r="M39" s="17"/>
      <c r="N39" s="17"/>
      <c r="O39" s="17"/>
      <c r="P39" s="17"/>
      <c r="Q39" s="17"/>
      <c r="R39" s="17"/>
      <c r="S39" s="17"/>
      <c r="T39" s="17"/>
      <c r="U39" s="36"/>
      <c r="V39" s="36"/>
      <c r="W39" s="38"/>
      <c r="X39" s="38"/>
      <c r="AC39">
        <f t="shared" si="8"/>
        <v>0</v>
      </c>
      <c r="AD39">
        <f t="shared" si="8"/>
        <v>0</v>
      </c>
      <c r="AE39">
        <f t="shared" si="8"/>
        <v>0</v>
      </c>
      <c r="AF39">
        <f t="shared" si="8"/>
        <v>0</v>
      </c>
      <c r="AG39">
        <f t="shared" si="8"/>
        <v>0</v>
      </c>
      <c r="AJ39">
        <f>C39</f>
        <v>0</v>
      </c>
    </row>
    <row r="40" spans="1:38" s="24" customFormat="1" ht="15.75">
      <c r="A40" s="19">
        <v>2</v>
      </c>
      <c r="B40" s="18" t="s">
        <v>26</v>
      </c>
      <c r="C40" s="61">
        <f t="shared" ref="C40:H40" si="9">SUM(C41:C45)</f>
        <v>48</v>
      </c>
      <c r="D40" s="62">
        <f t="shared" si="9"/>
        <v>288.952</v>
      </c>
      <c r="E40" s="61">
        <f t="shared" si="9"/>
        <v>13</v>
      </c>
      <c r="F40" s="61">
        <f t="shared" si="9"/>
        <v>9.9499999999999993</v>
      </c>
      <c r="G40" s="61">
        <f t="shared" si="9"/>
        <v>48</v>
      </c>
      <c r="H40" s="62">
        <f t="shared" si="9"/>
        <v>198.35199999999998</v>
      </c>
      <c r="I40" s="114"/>
      <c r="J40" s="114">
        <f>C40+C41</f>
        <v>65</v>
      </c>
      <c r="K40" s="114">
        <f>J40-I40</f>
        <v>65</v>
      </c>
      <c r="M40" s="17">
        <v>14</v>
      </c>
      <c r="N40" s="17">
        <v>42.991999999999997</v>
      </c>
      <c r="O40" s="17">
        <v>37</v>
      </c>
      <c r="P40" s="17">
        <v>218.57300000000001</v>
      </c>
      <c r="Q40" s="17">
        <v>3</v>
      </c>
      <c r="R40" s="17">
        <v>21</v>
      </c>
      <c r="S40" s="17">
        <v>5</v>
      </c>
      <c r="T40" s="17">
        <v>27.13</v>
      </c>
      <c r="U40" s="36">
        <v>98</v>
      </c>
      <c r="V40" s="36">
        <v>380.50900000000001</v>
      </c>
      <c r="W40"/>
      <c r="X40"/>
      <c r="Y40"/>
      <c r="Z40"/>
      <c r="AA40">
        <v>153</v>
      </c>
      <c r="AB40">
        <f>'[3](In) 20.9.2016'!$E$7+'[3](In) 20.9.2016'!$E$40+'[3](In) 20.9.2016'!$E$66</f>
        <v>310.96999999999997</v>
      </c>
      <c r="AC40"/>
    </row>
    <row r="41" spans="1:38" ht="15.75">
      <c r="A41" s="19"/>
      <c r="B41" s="56" t="s">
        <v>248</v>
      </c>
      <c r="C41" s="61">
        <f>COUNTA('Bieu 1A'!G121:G141)</f>
        <v>17</v>
      </c>
      <c r="D41" s="62">
        <f>SUM('Bieu 1A'!G121:G141)</f>
        <v>18.988</v>
      </c>
      <c r="E41" s="61"/>
      <c r="F41" s="61"/>
      <c r="G41" s="61">
        <f>COUNTA('Bieu 1A'!I121:I141)</f>
        <v>17</v>
      </c>
      <c r="H41" s="62">
        <f>SUM('Bieu 1A'!I121:I141)</f>
        <v>17.747999999999998</v>
      </c>
      <c r="I41" s="114">
        <f>COUNTA('Bieu 1A'!G122:G141)</f>
        <v>17</v>
      </c>
      <c r="J41" s="114">
        <f>C41+C42</f>
        <v>19</v>
      </c>
      <c r="K41" s="114">
        <f>J41-I41</f>
        <v>2</v>
      </c>
      <c r="L41">
        <f>C41</f>
        <v>17</v>
      </c>
      <c r="M41" s="17"/>
      <c r="N41" s="17"/>
      <c r="O41" s="17"/>
      <c r="P41" s="17"/>
      <c r="Q41" s="17"/>
      <c r="R41" s="17"/>
      <c r="S41" s="17"/>
      <c r="T41" s="17"/>
      <c r="U41" s="36"/>
      <c r="V41" s="36"/>
      <c r="W41" s="38"/>
      <c r="X41" s="38"/>
      <c r="AC41">
        <f t="shared" ref="AC41:AG45" si="10">D41</f>
        <v>18.988</v>
      </c>
      <c r="AD41">
        <f t="shared" si="10"/>
        <v>0</v>
      </c>
      <c r="AE41">
        <f t="shared" si="10"/>
        <v>0</v>
      </c>
      <c r="AF41">
        <f t="shared" si="10"/>
        <v>17</v>
      </c>
      <c r="AG41">
        <f t="shared" si="10"/>
        <v>17.747999999999998</v>
      </c>
      <c r="AH41">
        <f>C41</f>
        <v>17</v>
      </c>
    </row>
    <row r="42" spans="1:38" ht="15.75">
      <c r="A42" s="19"/>
      <c r="B42" s="56" t="s">
        <v>249</v>
      </c>
      <c r="C42" s="61">
        <f>COUNTA('Bieu 1A'!G142:G144)</f>
        <v>2</v>
      </c>
      <c r="D42" s="62">
        <f>SUM('Bieu 1A'!G142:G144)</f>
        <v>29.57</v>
      </c>
      <c r="E42" s="61">
        <f>COUNTA('Bieu 1A'!H142:H144)</f>
        <v>0</v>
      </c>
      <c r="F42" s="62">
        <f>SUM('Bieu 1A'!H142:H144)</f>
        <v>0</v>
      </c>
      <c r="G42" s="61">
        <f>COUNTA('Bieu 1A'!I142:I144)</f>
        <v>2</v>
      </c>
      <c r="H42" s="62">
        <f>SUM('Bieu 1A'!I142:I144)</f>
        <v>29.57</v>
      </c>
      <c r="I42" s="114"/>
      <c r="J42" s="114">
        <f>C42+C43</f>
        <v>22</v>
      </c>
      <c r="K42" s="114">
        <f>J42-I42</f>
        <v>22</v>
      </c>
      <c r="L42">
        <f>C42</f>
        <v>2</v>
      </c>
      <c r="M42" s="17"/>
      <c r="N42" s="17"/>
      <c r="O42" s="17"/>
      <c r="P42" s="17"/>
      <c r="Q42" s="17"/>
      <c r="R42" s="17"/>
      <c r="S42" s="17"/>
      <c r="T42" s="17"/>
      <c r="U42" s="36"/>
      <c r="V42" s="36"/>
      <c r="W42" s="38"/>
      <c r="X42" s="38"/>
      <c r="AC42">
        <f t="shared" si="10"/>
        <v>29.57</v>
      </c>
      <c r="AD42">
        <f t="shared" si="10"/>
        <v>0</v>
      </c>
      <c r="AE42">
        <f t="shared" si="10"/>
        <v>0</v>
      </c>
      <c r="AF42">
        <f t="shared" si="10"/>
        <v>2</v>
      </c>
      <c r="AG42">
        <f t="shared" si="10"/>
        <v>29.57</v>
      </c>
      <c r="AH42">
        <f>C42</f>
        <v>2</v>
      </c>
    </row>
    <row r="43" spans="1:38" ht="15.75">
      <c r="A43" s="19"/>
      <c r="B43" s="56" t="s">
        <v>247</v>
      </c>
      <c r="C43" s="61">
        <f>COUNTA('Bieu 1B'!G65:G85)</f>
        <v>20</v>
      </c>
      <c r="D43" s="62">
        <f>SUM('Bieu 1B'!G65:G85)</f>
        <v>20.823999999999998</v>
      </c>
      <c r="E43" s="61">
        <f>COUNTA('Bieu 1B'!H65:H85)</f>
        <v>13</v>
      </c>
      <c r="F43" s="62">
        <f>SUM('Bieu 1B'!H65:H85)</f>
        <v>9.9499999999999993</v>
      </c>
      <c r="G43" s="61">
        <f>COUNTA('Bieu 1B'!I65:I85)</f>
        <v>20</v>
      </c>
      <c r="H43" s="62">
        <f>SUM('Bieu 1B'!I65:I85)</f>
        <v>20.823999999999998</v>
      </c>
      <c r="I43" s="114"/>
      <c r="J43" s="114"/>
      <c r="K43" s="114"/>
      <c r="L43">
        <f>C43</f>
        <v>20</v>
      </c>
      <c r="M43" s="17"/>
      <c r="N43" s="17"/>
      <c r="O43" s="17"/>
      <c r="P43" s="17"/>
      <c r="Q43" s="17"/>
      <c r="R43" s="17"/>
      <c r="S43" s="17"/>
      <c r="T43" s="17"/>
      <c r="U43" s="36"/>
      <c r="V43" s="36"/>
      <c r="W43" s="38"/>
      <c r="X43" s="38"/>
      <c r="AC43">
        <f t="shared" si="10"/>
        <v>20.823999999999998</v>
      </c>
      <c r="AD43">
        <f t="shared" si="10"/>
        <v>13</v>
      </c>
      <c r="AE43">
        <f t="shared" si="10"/>
        <v>9.9499999999999993</v>
      </c>
      <c r="AF43">
        <f t="shared" si="10"/>
        <v>20</v>
      </c>
      <c r="AG43">
        <f t="shared" si="10"/>
        <v>20.823999999999998</v>
      </c>
      <c r="AI43">
        <f>C43</f>
        <v>20</v>
      </c>
      <c r="AL43">
        <f>F43</f>
        <v>9.9499999999999993</v>
      </c>
    </row>
    <row r="44" spans="1:38" ht="15.75">
      <c r="A44" s="19"/>
      <c r="B44" s="56">
        <v>2.1</v>
      </c>
      <c r="C44" s="61">
        <f>COUNTA('Bieu 2'!G48:G57)</f>
        <v>9</v>
      </c>
      <c r="D44" s="62">
        <f>SUM('Bieu 2'!G48:G57)</f>
        <v>219.57000000000002</v>
      </c>
      <c r="E44" s="61"/>
      <c r="F44" s="61"/>
      <c r="G44" s="61">
        <f>COUNTA('Bieu 2'!I48:I57)</f>
        <v>9</v>
      </c>
      <c r="H44" s="62">
        <f>SUM('Bieu 2'!I48:I57)</f>
        <v>130.20999999999998</v>
      </c>
      <c r="I44" s="115"/>
      <c r="J44" s="115"/>
      <c r="K44" s="115"/>
      <c r="L44">
        <f>C44</f>
        <v>9</v>
      </c>
      <c r="M44" s="17"/>
      <c r="N44" s="17"/>
      <c r="O44" s="17"/>
      <c r="P44" s="17"/>
      <c r="Q44" s="17"/>
      <c r="R44" s="17"/>
      <c r="S44" s="17"/>
      <c r="T44" s="17"/>
      <c r="U44" s="36"/>
      <c r="V44" s="36"/>
      <c r="W44" s="38"/>
      <c r="X44" s="38"/>
      <c r="AC44">
        <f t="shared" si="10"/>
        <v>219.57000000000002</v>
      </c>
      <c r="AD44">
        <f t="shared" si="10"/>
        <v>0</v>
      </c>
      <c r="AE44">
        <f t="shared" si="10"/>
        <v>0</v>
      </c>
      <c r="AF44">
        <f t="shared" si="10"/>
        <v>9</v>
      </c>
      <c r="AG44">
        <f t="shared" si="10"/>
        <v>130.20999999999998</v>
      </c>
      <c r="AJ44">
        <f>C44</f>
        <v>9</v>
      </c>
    </row>
    <row r="45" spans="1:38" ht="15.75">
      <c r="A45" s="19"/>
      <c r="B45" s="56">
        <v>2.2000000000000002</v>
      </c>
      <c r="C45" s="61">
        <f>COUNTA('Bieu 2'!G58:G59)</f>
        <v>0</v>
      </c>
      <c r="D45" s="62">
        <f>SUM('Bieu 2'!G58:G59)</f>
        <v>0</v>
      </c>
      <c r="E45" s="61">
        <f>COUNTA('Bieu 2'!H58:H59)</f>
        <v>0</v>
      </c>
      <c r="F45" s="62">
        <f>SUM('Bieu 2'!H58:H59)</f>
        <v>0</v>
      </c>
      <c r="G45" s="61">
        <f>COUNTA('Bieu 2'!I58:I59)</f>
        <v>0</v>
      </c>
      <c r="H45" s="62">
        <f>SUM('Bieu 2'!I58:I59)</f>
        <v>0</v>
      </c>
      <c r="I45" s="115"/>
      <c r="J45" s="115"/>
      <c r="K45" s="115"/>
      <c r="L45">
        <f>C45</f>
        <v>0</v>
      </c>
      <c r="M45" s="17"/>
      <c r="N45" s="17"/>
      <c r="O45" s="17"/>
      <c r="P45" s="17"/>
      <c r="Q45" s="17"/>
      <c r="R45" s="17"/>
      <c r="S45" s="17"/>
      <c r="T45" s="17"/>
      <c r="U45" s="37"/>
      <c r="V45" s="37"/>
      <c r="W45" s="38"/>
      <c r="X45" s="38"/>
      <c r="AC45">
        <f t="shared" si="10"/>
        <v>0</v>
      </c>
      <c r="AD45">
        <f t="shared" si="10"/>
        <v>0</v>
      </c>
      <c r="AE45">
        <f t="shared" si="10"/>
        <v>0</v>
      </c>
      <c r="AF45">
        <f t="shared" si="10"/>
        <v>0</v>
      </c>
      <c r="AG45">
        <f t="shared" si="10"/>
        <v>0</v>
      </c>
      <c r="AJ45">
        <f>C45</f>
        <v>0</v>
      </c>
    </row>
    <row r="46" spans="1:38" s="24" customFormat="1" ht="15.75">
      <c r="A46" s="19">
        <v>7</v>
      </c>
      <c r="B46" s="18" t="s">
        <v>29</v>
      </c>
      <c r="C46" s="61">
        <f t="shared" ref="C46:H46" si="11">SUM(C47:C51)</f>
        <v>126</v>
      </c>
      <c r="D46" s="62">
        <f t="shared" si="11"/>
        <v>1335.81972</v>
      </c>
      <c r="E46" s="61">
        <f t="shared" si="11"/>
        <v>32</v>
      </c>
      <c r="F46" s="62">
        <f t="shared" si="11"/>
        <v>60.595200000000013</v>
      </c>
      <c r="G46" s="61">
        <f t="shared" si="11"/>
        <v>125</v>
      </c>
      <c r="H46" s="62">
        <f t="shared" si="11"/>
        <v>1051.6295</v>
      </c>
      <c r="I46" s="114"/>
      <c r="J46" s="114">
        <f>C46+C47</f>
        <v>191</v>
      </c>
      <c r="K46" s="114">
        <f>J46-I46</f>
        <v>191</v>
      </c>
      <c r="M46" s="17">
        <v>8</v>
      </c>
      <c r="N46" s="17">
        <v>13.05</v>
      </c>
      <c r="O46" s="17">
        <v>62</v>
      </c>
      <c r="P46" s="17">
        <v>127</v>
      </c>
      <c r="Q46" s="17">
        <v>5</v>
      </c>
      <c r="R46" s="17">
        <v>1.54</v>
      </c>
      <c r="S46" s="17">
        <v>24</v>
      </c>
      <c r="T46" s="17">
        <v>68</v>
      </c>
      <c r="U46" s="37">
        <v>92</v>
      </c>
      <c r="V46" s="37">
        <v>570.30999999999995</v>
      </c>
      <c r="W46"/>
      <c r="X46"/>
      <c r="Y46"/>
      <c r="Z46"/>
      <c r="AA46">
        <v>119</v>
      </c>
      <c r="AB46" s="44">
        <v>1891</v>
      </c>
      <c r="AC46" s="44"/>
    </row>
    <row r="47" spans="1:38" ht="15.75">
      <c r="A47" s="19"/>
      <c r="B47" s="56" t="s">
        <v>248</v>
      </c>
      <c r="C47" s="61">
        <f>COUNTA('Bieu 1A'!G147:G215)</f>
        <v>65</v>
      </c>
      <c r="D47" s="62">
        <f>SUM('Bieu 1A'!G147:G215)</f>
        <v>270.07891999999998</v>
      </c>
      <c r="E47" s="61"/>
      <c r="F47" s="61"/>
      <c r="G47" s="61">
        <f>COUNTA('Bieu 1A'!I147:I215)</f>
        <v>64</v>
      </c>
      <c r="H47" s="62">
        <f>SUM('Bieu 1A'!I147:I215)</f>
        <v>221.52869999999993</v>
      </c>
      <c r="I47" s="114">
        <f>COUNTA('Bieu 1A'!G148:G218)</f>
        <v>67</v>
      </c>
      <c r="J47" s="114">
        <f>C47+C48</f>
        <v>67</v>
      </c>
      <c r="K47" s="114">
        <f>J47-I47</f>
        <v>0</v>
      </c>
      <c r="L47">
        <f>C47</f>
        <v>65</v>
      </c>
      <c r="M47" s="17"/>
      <c r="N47" s="17"/>
      <c r="O47" s="17"/>
      <c r="P47" s="17"/>
      <c r="Q47" s="17"/>
      <c r="R47" s="17"/>
      <c r="S47" s="17"/>
      <c r="T47" s="17"/>
      <c r="U47" s="36"/>
      <c r="V47" s="36"/>
      <c r="W47" s="38"/>
      <c r="X47" s="38"/>
      <c r="AC47">
        <f t="shared" ref="AC47:AG51" si="12">D47</f>
        <v>270.07891999999998</v>
      </c>
      <c r="AD47">
        <f t="shared" si="12"/>
        <v>0</v>
      </c>
      <c r="AE47">
        <f t="shared" si="12"/>
        <v>0</v>
      </c>
      <c r="AF47">
        <f t="shared" si="12"/>
        <v>64</v>
      </c>
      <c r="AG47">
        <f t="shared" si="12"/>
        <v>221.52869999999993</v>
      </c>
      <c r="AH47">
        <f>C47</f>
        <v>65</v>
      </c>
    </row>
    <row r="48" spans="1:38" ht="15.75">
      <c r="A48" s="19"/>
      <c r="B48" s="56" t="s">
        <v>249</v>
      </c>
      <c r="C48" s="61">
        <f>COUNTA('Bieu 1A'!G217:G218)</f>
        <v>2</v>
      </c>
      <c r="D48" s="62">
        <f>SUM('Bieu 1A'!G217:G218)</f>
        <v>1.6467999999999998</v>
      </c>
      <c r="E48" s="61">
        <f>COUNTA('Bieu 1A'!H217:H218)</f>
        <v>2</v>
      </c>
      <c r="F48" s="62">
        <f>SUM('Bieu 1A'!H217:H218)</f>
        <v>1.5999999999999999</v>
      </c>
      <c r="G48" s="61">
        <f>COUNTA('Bieu 1A'!I217:I218)</f>
        <v>2</v>
      </c>
      <c r="H48" s="62">
        <f>SUM('Bieu 1A'!I217:I218)</f>
        <v>1.6467999999999998</v>
      </c>
      <c r="I48" s="114"/>
      <c r="J48" s="114">
        <f>C48+C49</f>
        <v>32</v>
      </c>
      <c r="K48" s="114">
        <f>J48-I48</f>
        <v>32</v>
      </c>
      <c r="L48">
        <f>C48</f>
        <v>2</v>
      </c>
      <c r="M48" s="17"/>
      <c r="N48" s="17"/>
      <c r="O48" s="17"/>
      <c r="P48" s="17"/>
      <c r="Q48" s="17"/>
      <c r="R48" s="17"/>
      <c r="S48" s="17"/>
      <c r="T48" s="17"/>
      <c r="U48" s="36"/>
      <c r="V48" s="36"/>
      <c r="W48" s="38"/>
      <c r="X48" s="38"/>
      <c r="AC48">
        <f t="shared" si="12"/>
        <v>1.6467999999999998</v>
      </c>
      <c r="AD48">
        <f t="shared" si="12"/>
        <v>2</v>
      </c>
      <c r="AE48">
        <f t="shared" si="12"/>
        <v>1.5999999999999999</v>
      </c>
      <c r="AF48">
        <f t="shared" si="12"/>
        <v>2</v>
      </c>
      <c r="AG48">
        <f t="shared" si="12"/>
        <v>1.6467999999999998</v>
      </c>
      <c r="AH48">
        <f>C48</f>
        <v>2</v>
      </c>
    </row>
    <row r="49" spans="1:38" ht="15.75">
      <c r="A49" s="19"/>
      <c r="B49" s="56" t="s">
        <v>247</v>
      </c>
      <c r="C49" s="61">
        <f>COUNTA('Bieu 1B'!G87:G117)</f>
        <v>30</v>
      </c>
      <c r="D49" s="62">
        <f>SUM('Bieu 1B'!G87:G117)</f>
        <v>82.698999999999998</v>
      </c>
      <c r="E49" s="61">
        <f>COUNTA('Bieu 1B'!H87:H117)</f>
        <v>30</v>
      </c>
      <c r="F49" s="62">
        <f>SUM('Bieu 1B'!H87:H117)</f>
        <v>58.995200000000011</v>
      </c>
      <c r="G49" s="61">
        <f>COUNTA('Bieu 1B'!I87:I117)</f>
        <v>30</v>
      </c>
      <c r="H49" s="62">
        <f>SUM('Bieu 1B'!I87:I117)</f>
        <v>73.399000000000001</v>
      </c>
      <c r="I49" s="114"/>
      <c r="J49" s="114"/>
      <c r="K49" s="114"/>
      <c r="L49">
        <f>C49</f>
        <v>30</v>
      </c>
      <c r="M49" s="17"/>
      <c r="N49" s="17"/>
      <c r="O49" s="17"/>
      <c r="P49" s="17"/>
      <c r="Q49" s="17"/>
      <c r="R49" s="17"/>
      <c r="S49" s="17"/>
      <c r="T49" s="17"/>
      <c r="U49" s="36"/>
      <c r="V49" s="36"/>
      <c r="W49" s="38"/>
      <c r="X49" s="38"/>
      <c r="AC49">
        <f t="shared" si="12"/>
        <v>82.698999999999998</v>
      </c>
      <c r="AD49">
        <f t="shared" si="12"/>
        <v>30</v>
      </c>
      <c r="AE49">
        <f t="shared" si="12"/>
        <v>58.995200000000011</v>
      </c>
      <c r="AF49">
        <f t="shared" si="12"/>
        <v>30</v>
      </c>
      <c r="AG49">
        <f t="shared" si="12"/>
        <v>73.399000000000001</v>
      </c>
      <c r="AI49">
        <f>C49</f>
        <v>30</v>
      </c>
      <c r="AL49">
        <f>F49</f>
        <v>58.995200000000011</v>
      </c>
    </row>
    <row r="50" spans="1:38" ht="15.75">
      <c r="A50" s="19"/>
      <c r="B50" s="56">
        <v>2.1</v>
      </c>
      <c r="C50" s="61">
        <f>COUNTA('Bieu 2'!G62:G92)</f>
        <v>29</v>
      </c>
      <c r="D50" s="62">
        <f>SUM('Bieu 2'!G62:G92)</f>
        <v>981.39499999999998</v>
      </c>
      <c r="E50" s="61"/>
      <c r="F50" s="61"/>
      <c r="G50" s="61">
        <f>COUNTA('Bieu 2'!I62:I92)</f>
        <v>29</v>
      </c>
      <c r="H50" s="62">
        <f>SUM('Bieu 2'!I62:I92)</f>
        <v>755.05499999999995</v>
      </c>
      <c r="I50" s="114"/>
      <c r="J50" s="114"/>
      <c r="K50" s="114"/>
      <c r="L50">
        <f>C50</f>
        <v>29</v>
      </c>
      <c r="M50" s="17"/>
      <c r="N50" s="17"/>
      <c r="O50" s="17"/>
      <c r="P50" s="17"/>
      <c r="Q50" s="17"/>
      <c r="R50" s="17"/>
      <c r="S50" s="17"/>
      <c r="T50" s="17"/>
      <c r="U50" s="36"/>
      <c r="V50" s="36"/>
      <c r="W50" s="38"/>
      <c r="X50" s="38"/>
      <c r="AC50">
        <f t="shared" si="12"/>
        <v>981.39499999999998</v>
      </c>
      <c r="AD50">
        <f t="shared" si="12"/>
        <v>0</v>
      </c>
      <c r="AE50">
        <f t="shared" si="12"/>
        <v>0</v>
      </c>
      <c r="AF50">
        <f t="shared" si="12"/>
        <v>29</v>
      </c>
      <c r="AG50">
        <f t="shared" si="12"/>
        <v>755.05499999999995</v>
      </c>
      <c r="AJ50">
        <f>C50</f>
        <v>29</v>
      </c>
    </row>
    <row r="51" spans="1:38" ht="15.75">
      <c r="A51" s="19"/>
      <c r="B51" s="56">
        <v>2.2000000000000002</v>
      </c>
      <c r="C51" s="61">
        <f>COUNTA('Bieu 2'!G94:G95)</f>
        <v>0</v>
      </c>
      <c r="D51" s="62">
        <f>SUM('Bieu 2'!G94:G95)</f>
        <v>0</v>
      </c>
      <c r="E51" s="61">
        <f>COUNTA('Bieu 2'!H94:H95)</f>
        <v>0</v>
      </c>
      <c r="F51" s="62">
        <f>SUM('Bieu 2'!H94:H95)</f>
        <v>0</v>
      </c>
      <c r="G51" s="61">
        <f>COUNTA('Bieu 2'!I94:I95)</f>
        <v>0</v>
      </c>
      <c r="H51" s="62">
        <f>SUM('Bieu 2'!I94:I95)</f>
        <v>0</v>
      </c>
      <c r="I51" s="114"/>
      <c r="J51" s="114"/>
      <c r="K51" s="114"/>
      <c r="L51">
        <f>C51</f>
        <v>0</v>
      </c>
      <c r="M51" s="17"/>
      <c r="N51" s="17"/>
      <c r="O51" s="17"/>
      <c r="P51" s="17"/>
      <c r="Q51" s="17"/>
      <c r="R51" s="17"/>
      <c r="S51" s="17"/>
      <c r="T51" s="17"/>
      <c r="U51" s="36"/>
      <c r="V51" s="36"/>
      <c r="W51" s="38"/>
      <c r="X51" s="38"/>
      <c r="AC51">
        <f t="shared" si="12"/>
        <v>0</v>
      </c>
      <c r="AD51">
        <f t="shared" si="12"/>
        <v>0</v>
      </c>
      <c r="AE51">
        <f t="shared" si="12"/>
        <v>0</v>
      </c>
      <c r="AF51">
        <f t="shared" si="12"/>
        <v>0</v>
      </c>
      <c r="AG51">
        <f t="shared" si="12"/>
        <v>0</v>
      </c>
      <c r="AJ51">
        <f>C51</f>
        <v>0</v>
      </c>
    </row>
    <row r="52" spans="1:38" s="24" customFormat="1" ht="15.75">
      <c r="A52" s="19">
        <v>8</v>
      </c>
      <c r="B52" s="18" t="s">
        <v>76</v>
      </c>
      <c r="C52" s="61">
        <f t="shared" ref="C52:H52" si="13">SUM(C53:C57)</f>
        <v>12</v>
      </c>
      <c r="D52" s="62">
        <f t="shared" si="13"/>
        <v>10.509149999999996</v>
      </c>
      <c r="E52" s="61">
        <f t="shared" si="13"/>
        <v>0</v>
      </c>
      <c r="F52" s="61">
        <f t="shared" si="13"/>
        <v>0</v>
      </c>
      <c r="G52" s="61">
        <f t="shared" si="13"/>
        <v>12</v>
      </c>
      <c r="H52" s="62">
        <f t="shared" si="13"/>
        <v>10.049179999999998</v>
      </c>
      <c r="I52" s="114"/>
      <c r="J52" s="114">
        <f>C52+C53</f>
        <v>21</v>
      </c>
      <c r="K52" s="114">
        <f>J52-I52</f>
        <v>21</v>
      </c>
      <c r="M52" s="17">
        <v>11</v>
      </c>
      <c r="N52" s="17">
        <v>4.6399999999999997</v>
      </c>
      <c r="O52" s="17">
        <v>6</v>
      </c>
      <c r="P52" s="17">
        <v>10.73</v>
      </c>
      <c r="Q52" s="17">
        <v>4</v>
      </c>
      <c r="R52" s="17">
        <v>0.79100000000000004</v>
      </c>
      <c r="S52" s="17">
        <v>6</v>
      </c>
      <c r="T52" s="17">
        <v>10.25</v>
      </c>
      <c r="U52" s="36">
        <v>42</v>
      </c>
      <c r="V52" s="36">
        <v>37.67</v>
      </c>
      <c r="W52"/>
      <c r="X52"/>
      <c r="Y52"/>
      <c r="Z52"/>
      <c r="AA52">
        <v>40</v>
      </c>
      <c r="AB52">
        <f>SUM('[4]Du an dang ky 2018'!$E$5:$E$46)</f>
        <v>35.381303999999993</v>
      </c>
      <c r="AC52"/>
    </row>
    <row r="53" spans="1:38" ht="15.75">
      <c r="A53" s="19"/>
      <c r="B53" s="56" t="s">
        <v>248</v>
      </c>
      <c r="C53" s="61">
        <f>COUNTA('Bieu 1A'!G221:G230)</f>
        <v>9</v>
      </c>
      <c r="D53" s="62">
        <f>SUM('Bieu 1A'!G221:G230)</f>
        <v>9.9911499999999975</v>
      </c>
      <c r="E53" s="61"/>
      <c r="F53" s="61"/>
      <c r="G53" s="61">
        <f>COUNTA('Bieu 1A'!I221:I230)</f>
        <v>9</v>
      </c>
      <c r="H53" s="62">
        <f>SUM('Bieu 1A'!I221:I230)</f>
        <v>9.9911799999999982</v>
      </c>
      <c r="I53" s="114">
        <f>COUNTA('Bieu 1A'!G222:G230)</f>
        <v>9</v>
      </c>
      <c r="J53" s="114">
        <f>C53+C54</f>
        <v>9</v>
      </c>
      <c r="K53" s="114">
        <f>J53-I53</f>
        <v>0</v>
      </c>
      <c r="L53">
        <f>C53</f>
        <v>9</v>
      </c>
      <c r="M53" s="17"/>
      <c r="N53" s="17"/>
      <c r="O53" s="17"/>
      <c r="P53" s="17"/>
      <c r="Q53" s="17"/>
      <c r="R53" s="17"/>
      <c r="S53" s="17"/>
      <c r="T53" s="17"/>
      <c r="U53" s="36"/>
      <c r="V53" s="36"/>
      <c r="W53" s="38"/>
      <c r="X53" s="38"/>
      <c r="AC53">
        <f t="shared" ref="AC53:AG57" si="14">D53</f>
        <v>9.9911499999999975</v>
      </c>
      <c r="AD53">
        <f t="shared" si="14"/>
        <v>0</v>
      </c>
      <c r="AE53">
        <f t="shared" si="14"/>
        <v>0</v>
      </c>
      <c r="AF53">
        <f t="shared" si="14"/>
        <v>9</v>
      </c>
      <c r="AG53">
        <f t="shared" si="14"/>
        <v>9.9911799999999982</v>
      </c>
      <c r="AH53">
        <f>C53</f>
        <v>9</v>
      </c>
    </row>
    <row r="54" spans="1:38" ht="15.75">
      <c r="A54" s="19"/>
      <c r="B54" s="56" t="s">
        <v>249</v>
      </c>
      <c r="C54" s="61"/>
      <c r="D54" s="62"/>
      <c r="E54" s="61"/>
      <c r="F54" s="61"/>
      <c r="G54" s="61"/>
      <c r="H54" s="62"/>
      <c r="I54" s="114"/>
      <c r="J54" s="114">
        <f>C54+C55</f>
        <v>2</v>
      </c>
      <c r="K54" s="114">
        <f>J54-I54</f>
        <v>2</v>
      </c>
      <c r="L54">
        <f>C54</f>
        <v>0</v>
      </c>
      <c r="M54" s="17"/>
      <c r="N54" s="17"/>
      <c r="O54" s="17"/>
      <c r="P54" s="17"/>
      <c r="Q54" s="17"/>
      <c r="R54" s="17"/>
      <c r="S54" s="17"/>
      <c r="T54" s="17"/>
      <c r="U54" s="36"/>
      <c r="V54" s="36"/>
      <c r="W54" s="38"/>
      <c r="X54" s="38"/>
      <c r="AC54">
        <f t="shared" si="14"/>
        <v>0</v>
      </c>
      <c r="AD54">
        <f t="shared" si="14"/>
        <v>0</v>
      </c>
      <c r="AE54">
        <f t="shared" si="14"/>
        <v>0</v>
      </c>
      <c r="AF54">
        <f t="shared" si="14"/>
        <v>0</v>
      </c>
      <c r="AG54">
        <f t="shared" si="14"/>
        <v>0</v>
      </c>
      <c r="AH54">
        <f>C54</f>
        <v>0</v>
      </c>
    </row>
    <row r="55" spans="1:38" ht="15.75">
      <c r="A55" s="19"/>
      <c r="B55" s="56" t="s">
        <v>247</v>
      </c>
      <c r="C55" s="61">
        <f>COUNTA('Bieu 1B'!G119:G121)</f>
        <v>2</v>
      </c>
      <c r="D55" s="62">
        <f>SUM('Bieu 1B'!G119:G121)</f>
        <v>8.0000000000000002E-3</v>
      </c>
      <c r="E55" s="61"/>
      <c r="F55" s="61"/>
      <c r="G55" s="61">
        <f>COUNTA('Bieu 1B'!I119:I121)</f>
        <v>2</v>
      </c>
      <c r="H55" s="62">
        <f>SUM('Bieu 1B'!I119:I121)</f>
        <v>8.0000000000000002E-3</v>
      </c>
      <c r="I55" s="114"/>
      <c r="J55" s="114"/>
      <c r="K55" s="114"/>
      <c r="L55">
        <f>C55</f>
        <v>2</v>
      </c>
      <c r="M55" s="17"/>
      <c r="N55" s="17"/>
      <c r="O55" s="17"/>
      <c r="P55" s="17"/>
      <c r="Q55" s="17"/>
      <c r="R55" s="17"/>
      <c r="S55" s="17"/>
      <c r="T55" s="17"/>
      <c r="U55" s="36"/>
      <c r="V55" s="36"/>
      <c r="W55" s="38"/>
      <c r="X55" s="38"/>
      <c r="AC55">
        <f t="shared" si="14"/>
        <v>8.0000000000000002E-3</v>
      </c>
      <c r="AD55">
        <f t="shared" si="14"/>
        <v>0</v>
      </c>
      <c r="AE55">
        <f t="shared" si="14"/>
        <v>0</v>
      </c>
      <c r="AF55">
        <f t="shared" si="14"/>
        <v>2</v>
      </c>
      <c r="AG55">
        <f t="shared" si="14"/>
        <v>8.0000000000000002E-3</v>
      </c>
      <c r="AI55">
        <f>C55</f>
        <v>2</v>
      </c>
      <c r="AL55">
        <f>F55</f>
        <v>0</v>
      </c>
    </row>
    <row r="56" spans="1:38" ht="15.75">
      <c r="A56" s="19"/>
      <c r="B56" s="56">
        <v>2.1</v>
      </c>
      <c r="C56" s="61">
        <f>COUNTA('Bieu 2'!G97:G98)</f>
        <v>1</v>
      </c>
      <c r="D56" s="62">
        <f>SUM('Bieu 2'!G97:G98)</f>
        <v>0.51</v>
      </c>
      <c r="E56" s="61"/>
      <c r="F56" s="61"/>
      <c r="G56" s="61">
        <f>COUNTA('Bieu 2'!I97:I98)</f>
        <v>1</v>
      </c>
      <c r="H56" s="62">
        <f>SUM('Bieu 2'!I97:I98)</f>
        <v>0.05</v>
      </c>
      <c r="I56" s="114"/>
      <c r="J56" s="114"/>
      <c r="K56" s="114"/>
      <c r="L56">
        <f>C56</f>
        <v>1</v>
      </c>
      <c r="M56" s="17"/>
      <c r="N56" s="17"/>
      <c r="O56" s="17"/>
      <c r="P56" s="17"/>
      <c r="Q56" s="17"/>
      <c r="R56" s="17"/>
      <c r="S56" s="17"/>
      <c r="T56" s="17"/>
      <c r="U56" s="36"/>
      <c r="V56" s="36"/>
      <c r="W56" s="38"/>
      <c r="X56" s="38"/>
      <c r="AC56">
        <f t="shared" si="14"/>
        <v>0.51</v>
      </c>
      <c r="AD56">
        <f t="shared" si="14"/>
        <v>0</v>
      </c>
      <c r="AE56">
        <f t="shared" si="14"/>
        <v>0</v>
      </c>
      <c r="AF56">
        <f t="shared" si="14"/>
        <v>1</v>
      </c>
      <c r="AG56">
        <f t="shared" si="14"/>
        <v>0.05</v>
      </c>
      <c r="AJ56">
        <f>C56</f>
        <v>1</v>
      </c>
    </row>
    <row r="57" spans="1:38" ht="15.75">
      <c r="A57" s="19"/>
      <c r="B57" s="56">
        <v>2.2000000000000002</v>
      </c>
      <c r="C57" s="61">
        <f>COUNTA('Bieu 2'!G99:G100)</f>
        <v>0</v>
      </c>
      <c r="D57" s="62">
        <f>SUM('Bieu 2'!G99:G100)</f>
        <v>0</v>
      </c>
      <c r="E57" s="61"/>
      <c r="F57" s="61"/>
      <c r="G57" s="61">
        <f>COUNTA('Bieu 2'!I99:I100)</f>
        <v>0</v>
      </c>
      <c r="H57" s="62">
        <f>SUM('Bieu 2'!I99:I100)</f>
        <v>0</v>
      </c>
      <c r="I57" s="114"/>
      <c r="J57" s="114"/>
      <c r="K57" s="114"/>
      <c r="L57">
        <f>C57</f>
        <v>0</v>
      </c>
      <c r="M57" s="17"/>
      <c r="N57" s="17"/>
      <c r="O57" s="17"/>
      <c r="P57" s="17"/>
      <c r="Q57" s="17"/>
      <c r="R57" s="17"/>
      <c r="S57" s="17"/>
      <c r="T57" s="17"/>
      <c r="U57" s="37"/>
      <c r="V57" s="37"/>
      <c r="W57" s="38"/>
      <c r="X57" s="38"/>
      <c r="AC57">
        <f t="shared" si="14"/>
        <v>0</v>
      </c>
      <c r="AD57">
        <f t="shared" si="14"/>
        <v>0</v>
      </c>
      <c r="AE57">
        <f t="shared" si="14"/>
        <v>0</v>
      </c>
      <c r="AF57">
        <f t="shared" si="14"/>
        <v>0</v>
      </c>
      <c r="AG57">
        <f t="shared" si="14"/>
        <v>0</v>
      </c>
      <c r="AJ57">
        <f>C57</f>
        <v>0</v>
      </c>
    </row>
    <row r="58" spans="1:38" s="24" customFormat="1" ht="15.75">
      <c r="A58" s="19">
        <v>9</v>
      </c>
      <c r="B58" s="18" t="s">
        <v>30</v>
      </c>
      <c r="C58" s="61">
        <f t="shared" ref="C58:H58" si="15">SUM(C59:C63)</f>
        <v>70</v>
      </c>
      <c r="D58" s="62">
        <f t="shared" si="15"/>
        <v>508.45029999999997</v>
      </c>
      <c r="E58" s="61">
        <f t="shared" si="15"/>
        <v>4</v>
      </c>
      <c r="F58" s="62">
        <f t="shared" si="15"/>
        <v>7.6869999999999994</v>
      </c>
      <c r="G58" s="61">
        <f t="shared" si="15"/>
        <v>70</v>
      </c>
      <c r="H58" s="62">
        <f t="shared" si="15"/>
        <v>508.45029999999997</v>
      </c>
      <c r="I58" s="114"/>
      <c r="J58" s="114">
        <f>C58+C59</f>
        <v>120</v>
      </c>
      <c r="K58" s="114">
        <f>J58-I58</f>
        <v>120</v>
      </c>
      <c r="M58" s="17">
        <v>26</v>
      </c>
      <c r="N58" s="17">
        <v>612.32000000000005</v>
      </c>
      <c r="O58" s="17">
        <v>22</v>
      </c>
      <c r="P58" s="17">
        <v>78.55</v>
      </c>
      <c r="Q58" s="17">
        <v>14</v>
      </c>
      <c r="R58" s="17">
        <v>75.5</v>
      </c>
      <c r="S58" s="17">
        <v>20</v>
      </c>
      <c r="T58" s="17">
        <v>15.91</v>
      </c>
      <c r="U58" s="37">
        <v>57</v>
      </c>
      <c r="V58" s="37">
        <v>778.62</v>
      </c>
      <c r="W58"/>
      <c r="X58"/>
      <c r="Y58"/>
      <c r="Z58"/>
      <c r="AA58">
        <v>95</v>
      </c>
      <c r="AB58">
        <v>867.04</v>
      </c>
      <c r="AC58"/>
    </row>
    <row r="59" spans="1:38" ht="15.75">
      <c r="A59" s="19"/>
      <c r="B59" s="56" t="s">
        <v>248</v>
      </c>
      <c r="C59" s="61">
        <f>COUNTA('Bieu 1A'!G233:G286)</f>
        <v>50</v>
      </c>
      <c r="D59" s="62">
        <f>SUM('Bieu 1A'!G233:G286)</f>
        <v>232.91679999999999</v>
      </c>
      <c r="E59" s="61"/>
      <c r="F59" s="62"/>
      <c r="G59" s="61">
        <f>COUNTA('Bieu 1A'!G233:G286)</f>
        <v>50</v>
      </c>
      <c r="H59" s="62">
        <f>SUM('Bieu 1A'!I233:I286)</f>
        <v>232.91679999999999</v>
      </c>
      <c r="I59" s="114">
        <f>COUNTA('Bieu 1A'!G234:G290)</f>
        <v>52</v>
      </c>
      <c r="J59" s="114">
        <f>C59+C60</f>
        <v>52</v>
      </c>
      <c r="K59" s="114">
        <f>J59-I59</f>
        <v>0</v>
      </c>
      <c r="L59">
        <f>C59</f>
        <v>50</v>
      </c>
      <c r="M59" s="17"/>
      <c r="N59" s="17"/>
      <c r="O59" s="17"/>
      <c r="P59" s="17"/>
      <c r="Q59" s="17"/>
      <c r="R59" s="17"/>
      <c r="S59" s="17"/>
      <c r="T59" s="17"/>
      <c r="U59" s="36"/>
      <c r="V59" s="36"/>
      <c r="W59" s="38"/>
      <c r="X59" s="38"/>
      <c r="AC59">
        <f t="shared" ref="AC59:AG63" si="16">D59</f>
        <v>232.91679999999999</v>
      </c>
      <c r="AD59">
        <f t="shared" si="16"/>
        <v>0</v>
      </c>
      <c r="AE59">
        <f t="shared" si="16"/>
        <v>0</v>
      </c>
      <c r="AF59">
        <f t="shared" si="16"/>
        <v>50</v>
      </c>
      <c r="AG59">
        <f t="shared" si="16"/>
        <v>232.91679999999999</v>
      </c>
      <c r="AH59">
        <f>C59</f>
        <v>50</v>
      </c>
    </row>
    <row r="60" spans="1:38" ht="15.75">
      <c r="A60" s="19"/>
      <c r="B60" s="56" t="s">
        <v>249</v>
      </c>
      <c r="C60" s="61">
        <f>COUNTA('Bieu 1A'!G288:G290)</f>
        <v>2</v>
      </c>
      <c r="D60" s="62">
        <f>SUM('Bieu 1A'!G288:G290)</f>
        <v>0.8</v>
      </c>
      <c r="E60" s="61">
        <f>COUNTA('Bieu 1A'!H288:H290)</f>
        <v>0</v>
      </c>
      <c r="F60" s="62">
        <f>SUM('Bieu 1A'!H288:H290)</f>
        <v>0</v>
      </c>
      <c r="G60" s="61">
        <f>COUNTA('Bieu 1A'!I288:I290)</f>
        <v>2</v>
      </c>
      <c r="H60" s="62">
        <f>SUM('Bieu 1A'!I288:I290)</f>
        <v>0.8</v>
      </c>
      <c r="I60" s="114"/>
      <c r="J60" s="114">
        <f>C60+C61</f>
        <v>14</v>
      </c>
      <c r="K60" s="114">
        <f>J60-I60</f>
        <v>14</v>
      </c>
      <c r="L60">
        <f>C60</f>
        <v>2</v>
      </c>
      <c r="M60" s="17"/>
      <c r="N60" s="17"/>
      <c r="O60" s="17"/>
      <c r="P60" s="17"/>
      <c r="Q60" s="17"/>
      <c r="R60" s="17"/>
      <c r="S60" s="17"/>
      <c r="T60" s="17"/>
      <c r="U60" s="36"/>
      <c r="V60" s="36"/>
      <c r="W60" s="38"/>
      <c r="X60" s="38"/>
      <c r="AC60">
        <f t="shared" si="16"/>
        <v>0.8</v>
      </c>
      <c r="AD60">
        <f t="shared" si="16"/>
        <v>0</v>
      </c>
      <c r="AE60">
        <f t="shared" si="16"/>
        <v>0</v>
      </c>
      <c r="AF60">
        <f t="shared" si="16"/>
        <v>2</v>
      </c>
      <c r="AG60">
        <f t="shared" si="16"/>
        <v>0.8</v>
      </c>
      <c r="AH60">
        <f>C60</f>
        <v>2</v>
      </c>
    </row>
    <row r="61" spans="1:38" ht="15.75">
      <c r="A61" s="19"/>
      <c r="B61" s="56" t="s">
        <v>247</v>
      </c>
      <c r="C61" s="61">
        <f>COUNTA('Bieu 1B'!G123:G135)</f>
        <v>12</v>
      </c>
      <c r="D61" s="62">
        <f>SUM('Bieu 1B'!G123:G135)</f>
        <v>40.153500000000001</v>
      </c>
      <c r="E61" s="61">
        <f>COUNTA('Bieu 1B'!H123:H135)</f>
        <v>4</v>
      </c>
      <c r="F61" s="62">
        <f>SUM('Bieu 1B'!H123:H135)</f>
        <v>7.6869999999999994</v>
      </c>
      <c r="G61" s="61">
        <f>COUNTA('Bieu 1B'!I123:I135)</f>
        <v>12</v>
      </c>
      <c r="H61" s="62">
        <f>SUM('Bieu 1B'!I123:I135)</f>
        <v>40.153500000000001</v>
      </c>
      <c r="I61" s="114"/>
      <c r="J61" s="114"/>
      <c r="K61" s="114"/>
      <c r="L61">
        <f>C61</f>
        <v>12</v>
      </c>
      <c r="M61" s="17"/>
      <c r="N61" s="17"/>
      <c r="O61" s="17"/>
      <c r="P61" s="17"/>
      <c r="Q61" s="17"/>
      <c r="R61" s="17"/>
      <c r="S61" s="17"/>
      <c r="T61" s="17"/>
      <c r="U61" s="36"/>
      <c r="V61" s="36"/>
      <c r="W61" s="38"/>
      <c r="X61" s="38"/>
      <c r="AC61">
        <f t="shared" si="16"/>
        <v>40.153500000000001</v>
      </c>
      <c r="AD61">
        <f t="shared" si="16"/>
        <v>4</v>
      </c>
      <c r="AE61">
        <f t="shared" si="16"/>
        <v>7.6869999999999994</v>
      </c>
      <c r="AF61">
        <f t="shared" si="16"/>
        <v>12</v>
      </c>
      <c r="AG61">
        <f t="shared" si="16"/>
        <v>40.153500000000001</v>
      </c>
      <c r="AI61">
        <f>C61</f>
        <v>12</v>
      </c>
      <c r="AL61">
        <f>F61</f>
        <v>7.6869999999999994</v>
      </c>
    </row>
    <row r="62" spans="1:38" ht="15.75">
      <c r="A62" s="19"/>
      <c r="B62" s="56">
        <v>2.1</v>
      </c>
      <c r="C62" s="61">
        <f>COUNTA('Bieu 2'!G104:G110)</f>
        <v>6</v>
      </c>
      <c r="D62" s="62">
        <f>SUM('Bieu 2'!G104:G110)</f>
        <v>234.58</v>
      </c>
      <c r="E62" s="61"/>
      <c r="F62" s="62"/>
      <c r="G62" s="61">
        <f>COUNTA('Bieu 2'!I104:I110)</f>
        <v>6</v>
      </c>
      <c r="H62" s="62">
        <f>SUM('Bieu 2'!I104:I110)</f>
        <v>234.58</v>
      </c>
      <c r="I62" s="114"/>
      <c r="J62" s="114"/>
      <c r="K62" s="114"/>
      <c r="L62">
        <f>C62</f>
        <v>6</v>
      </c>
      <c r="M62" s="17"/>
      <c r="N62" s="17"/>
      <c r="O62" s="17"/>
      <c r="P62" s="17"/>
      <c r="Q62" s="17"/>
      <c r="R62" s="17"/>
      <c r="S62" s="17"/>
      <c r="T62" s="17"/>
      <c r="U62" s="36"/>
      <c r="V62" s="36"/>
      <c r="W62" s="38"/>
      <c r="X62" s="38"/>
      <c r="AC62">
        <f t="shared" si="16"/>
        <v>234.58</v>
      </c>
      <c r="AD62">
        <f t="shared" si="16"/>
        <v>0</v>
      </c>
      <c r="AE62">
        <f t="shared" si="16"/>
        <v>0</v>
      </c>
      <c r="AF62">
        <f t="shared" si="16"/>
        <v>6</v>
      </c>
      <c r="AG62">
        <f t="shared" si="16"/>
        <v>234.58</v>
      </c>
      <c r="AJ62">
        <f>C62</f>
        <v>6</v>
      </c>
    </row>
    <row r="63" spans="1:38" ht="15.75">
      <c r="A63" s="19"/>
      <c r="B63" s="56">
        <v>2.2000000000000002</v>
      </c>
      <c r="C63" s="61">
        <f>COUNTA('Bieu 2'!G112)</f>
        <v>0</v>
      </c>
      <c r="D63" s="62">
        <f>SUM('Bieu 2'!G112)</f>
        <v>0</v>
      </c>
      <c r="E63" s="61">
        <f>COUNTA('Bieu 2'!H112)</f>
        <v>0</v>
      </c>
      <c r="F63" s="140">
        <f>SUM('Bieu 2'!H112)</f>
        <v>0</v>
      </c>
      <c r="G63" s="61">
        <f>COUNTA('Bieu 2'!I112)</f>
        <v>0</v>
      </c>
      <c r="H63" s="62">
        <f>SUM('Bieu 2'!I112)</f>
        <v>0</v>
      </c>
      <c r="I63" s="114"/>
      <c r="J63" s="114"/>
      <c r="K63" s="114"/>
      <c r="L63">
        <f>C63</f>
        <v>0</v>
      </c>
      <c r="M63" s="17"/>
      <c r="N63" s="17"/>
      <c r="O63" s="17"/>
      <c r="P63" s="17"/>
      <c r="Q63" s="17"/>
      <c r="R63" s="17"/>
      <c r="S63" s="17"/>
      <c r="T63" s="17"/>
      <c r="U63" s="36"/>
      <c r="V63" s="36"/>
      <c r="W63" s="38"/>
      <c r="X63" s="38"/>
      <c r="AC63">
        <f t="shared" si="16"/>
        <v>0</v>
      </c>
      <c r="AD63">
        <f t="shared" si="16"/>
        <v>0</v>
      </c>
      <c r="AE63">
        <f t="shared" si="16"/>
        <v>0</v>
      </c>
      <c r="AF63">
        <f t="shared" si="16"/>
        <v>0</v>
      </c>
      <c r="AG63">
        <f t="shared" si="16"/>
        <v>0</v>
      </c>
      <c r="AJ63">
        <f>C63</f>
        <v>0</v>
      </c>
    </row>
    <row r="64" spans="1:38" s="24" customFormat="1" ht="15.75">
      <c r="A64" s="19">
        <v>3</v>
      </c>
      <c r="B64" s="18" t="s">
        <v>159</v>
      </c>
      <c r="C64" s="61">
        <f t="shared" ref="C64:H64" si="17">SUM(C65:C69)</f>
        <v>32</v>
      </c>
      <c r="D64" s="62">
        <f t="shared" si="17"/>
        <v>59.260000000000005</v>
      </c>
      <c r="E64" s="61">
        <f t="shared" si="17"/>
        <v>5</v>
      </c>
      <c r="F64" s="62">
        <f t="shared" si="17"/>
        <v>2.27</v>
      </c>
      <c r="G64" s="61">
        <f t="shared" si="17"/>
        <v>18</v>
      </c>
      <c r="H64" s="62">
        <f t="shared" si="17"/>
        <v>39.705000000000005</v>
      </c>
      <c r="I64" s="114"/>
      <c r="J64" s="114">
        <f>C64+C65</f>
        <v>36</v>
      </c>
      <c r="K64" s="114">
        <f>J64-I64</f>
        <v>36</v>
      </c>
      <c r="M64" s="17">
        <v>25</v>
      </c>
      <c r="N64" s="17">
        <v>44.46</v>
      </c>
      <c r="O64" s="17">
        <v>46</v>
      </c>
      <c r="P64" s="17">
        <v>119.57</v>
      </c>
      <c r="Q64" s="17">
        <v>24</v>
      </c>
      <c r="R64" s="17">
        <v>49.91</v>
      </c>
      <c r="S64" s="17">
        <v>15</v>
      </c>
      <c r="T64" s="17">
        <v>27.52</v>
      </c>
      <c r="U64" s="36">
        <v>107</v>
      </c>
      <c r="V64" s="36">
        <v>498.9</v>
      </c>
      <c r="W64"/>
      <c r="X64"/>
      <c r="Y64"/>
      <c r="Z64"/>
      <c r="AA64">
        <v>95</v>
      </c>
      <c r="AB64">
        <v>249.07</v>
      </c>
      <c r="AC64"/>
    </row>
    <row r="65" spans="1:38" ht="15.75">
      <c r="A65" s="19"/>
      <c r="B65" s="56" t="s">
        <v>248</v>
      </c>
      <c r="C65" s="61">
        <f>COUNTA('Bieu 1A'!G320:G325)</f>
        <v>4</v>
      </c>
      <c r="D65" s="62">
        <f>SUM('Bieu 1A'!G320:G325)</f>
        <v>36.36</v>
      </c>
      <c r="E65" s="61"/>
      <c r="F65" s="61"/>
      <c r="G65" s="61">
        <f>COUNTA('Bieu 1A'!I320:I325)</f>
        <v>4</v>
      </c>
      <c r="H65" s="62">
        <f>SUM('Bieu 1A'!I320:I325)</f>
        <v>36.094000000000001</v>
      </c>
      <c r="I65" s="258">
        <f>COUNTA('Bieu 1A'!G320:G344)</f>
        <v>22</v>
      </c>
      <c r="J65" s="114">
        <f>C65+C66</f>
        <v>21</v>
      </c>
      <c r="K65" s="114">
        <f>J65-I65</f>
        <v>-1</v>
      </c>
      <c r="L65">
        <f>C65</f>
        <v>4</v>
      </c>
      <c r="M65" s="17"/>
      <c r="N65" s="17"/>
      <c r="O65" s="17"/>
      <c r="P65" s="17"/>
      <c r="Q65" s="17"/>
      <c r="R65" s="17"/>
      <c r="S65" s="17"/>
      <c r="T65" s="17"/>
      <c r="U65" s="36"/>
      <c r="V65" s="36"/>
      <c r="W65" s="38"/>
      <c r="X65" s="38"/>
      <c r="AC65">
        <f t="shared" ref="AC65:AG69" si="18">D65</f>
        <v>36.36</v>
      </c>
      <c r="AD65">
        <f t="shared" si="18"/>
        <v>0</v>
      </c>
      <c r="AE65">
        <f t="shared" si="18"/>
        <v>0</v>
      </c>
      <c r="AF65">
        <f t="shared" si="18"/>
        <v>4</v>
      </c>
      <c r="AG65">
        <f t="shared" si="18"/>
        <v>36.094000000000001</v>
      </c>
      <c r="AH65">
        <f>C65</f>
        <v>4</v>
      </c>
    </row>
    <row r="66" spans="1:38" ht="15.75">
      <c r="A66" s="19"/>
      <c r="B66" s="56" t="s">
        <v>249</v>
      </c>
      <c r="C66" s="61">
        <f>COUNTA('Bieu 1A'!G327:G344)</f>
        <v>17</v>
      </c>
      <c r="D66" s="62">
        <f>SUM('Bieu 1A'!G327:G344)</f>
        <v>16.03</v>
      </c>
      <c r="E66" s="61">
        <f>COUNTA('Bieu 1A'!H327:H344)</f>
        <v>0</v>
      </c>
      <c r="F66" s="62">
        <f>SUM('Bieu 1A'!H327:H344)</f>
        <v>0</v>
      </c>
      <c r="G66" s="61">
        <f>COUNTA('Bieu 1A'!I327:I344)</f>
        <v>4</v>
      </c>
      <c r="H66" s="62">
        <f>SUM('Bieu 1A'!I327:I344)</f>
        <v>0.624</v>
      </c>
      <c r="I66" s="114"/>
      <c r="J66" s="114">
        <f>C66+C67</f>
        <v>26</v>
      </c>
      <c r="K66" s="114">
        <f>J66-I66</f>
        <v>26</v>
      </c>
      <c r="L66">
        <f>C66</f>
        <v>17</v>
      </c>
      <c r="M66" s="17"/>
      <c r="N66" s="17"/>
      <c r="O66" s="17"/>
      <c r="P66" s="17"/>
      <c r="Q66" s="17"/>
      <c r="R66" s="17"/>
      <c r="S66" s="17"/>
      <c r="T66" s="17"/>
      <c r="U66" s="36"/>
      <c r="V66" s="36"/>
      <c r="W66" s="38"/>
      <c r="X66" s="38"/>
      <c r="AC66">
        <f t="shared" si="18"/>
        <v>16.03</v>
      </c>
      <c r="AD66">
        <f t="shared" si="18"/>
        <v>0</v>
      </c>
      <c r="AE66">
        <f t="shared" si="18"/>
        <v>0</v>
      </c>
      <c r="AF66">
        <f t="shared" si="18"/>
        <v>4</v>
      </c>
      <c r="AG66">
        <f t="shared" si="18"/>
        <v>0.624</v>
      </c>
      <c r="AH66">
        <f>C66</f>
        <v>17</v>
      </c>
    </row>
    <row r="67" spans="1:38" ht="15.75">
      <c r="A67" s="19"/>
      <c r="B67" s="56" t="s">
        <v>247</v>
      </c>
      <c r="C67" s="61">
        <f>COUNTA('Bieu 1B'!G136:G149)</f>
        <v>9</v>
      </c>
      <c r="D67" s="62">
        <f>SUM('Bieu 1B'!G136:G149)</f>
        <v>6.31</v>
      </c>
      <c r="E67" s="61">
        <f>COUNTA('Bieu 1B'!H136:H149)</f>
        <v>5</v>
      </c>
      <c r="F67" s="62">
        <f>SUM('Bieu 1B'!H136:H149)</f>
        <v>2.27</v>
      </c>
      <c r="G67" s="61">
        <f>COUNTA('Bieu 1B'!I136:I149)</f>
        <v>8</v>
      </c>
      <c r="H67" s="62">
        <f>SUM('Bieu 1B'!I136:I149)</f>
        <v>2.427</v>
      </c>
      <c r="I67" s="114"/>
      <c r="J67" s="114"/>
      <c r="K67" s="114"/>
      <c r="L67">
        <f>C67</f>
        <v>9</v>
      </c>
      <c r="M67" s="17"/>
      <c r="N67" s="17"/>
      <c r="O67" s="17"/>
      <c r="P67" s="17"/>
      <c r="Q67" s="17"/>
      <c r="R67" s="17"/>
      <c r="S67" s="17"/>
      <c r="T67" s="17"/>
      <c r="U67" s="36"/>
      <c r="V67" s="36"/>
      <c r="W67" s="38"/>
      <c r="X67" s="38"/>
      <c r="AC67">
        <f t="shared" si="18"/>
        <v>6.31</v>
      </c>
      <c r="AD67">
        <f t="shared" si="18"/>
        <v>5</v>
      </c>
      <c r="AE67">
        <f t="shared" si="18"/>
        <v>2.27</v>
      </c>
      <c r="AF67">
        <f t="shared" si="18"/>
        <v>8</v>
      </c>
      <c r="AG67">
        <f t="shared" si="18"/>
        <v>2.427</v>
      </c>
      <c r="AI67">
        <f>C67</f>
        <v>9</v>
      </c>
      <c r="AL67">
        <f>F67</f>
        <v>2.27</v>
      </c>
    </row>
    <row r="68" spans="1:38" ht="15.75">
      <c r="A68" s="19"/>
      <c r="B68" s="56">
        <v>2.1</v>
      </c>
      <c r="C68" s="61">
        <f>COUNTA('Bieu 2'!G119:G121)</f>
        <v>2</v>
      </c>
      <c r="D68" s="62">
        <f>SUM('Bieu 2'!G119:G121)</f>
        <v>0.56000000000000005</v>
      </c>
      <c r="E68" s="61"/>
      <c r="F68" s="61"/>
      <c r="G68" s="61">
        <f>COUNTA('Bieu 2'!I119:I121)</f>
        <v>2</v>
      </c>
      <c r="H68" s="62">
        <f>SUM('Bieu 2'!I119:I121)</f>
        <v>0.56000000000000005</v>
      </c>
      <c r="I68" s="114"/>
      <c r="J68" s="114"/>
      <c r="K68" s="114"/>
      <c r="L68">
        <f>C68</f>
        <v>2</v>
      </c>
      <c r="M68" s="17"/>
      <c r="N68" s="17"/>
      <c r="O68" s="17"/>
      <c r="P68" s="17"/>
      <c r="Q68" s="17"/>
      <c r="R68" s="17"/>
      <c r="S68" s="17"/>
      <c r="T68" s="17"/>
      <c r="U68" s="36"/>
      <c r="V68" s="36"/>
      <c r="W68" s="38"/>
      <c r="X68" s="38"/>
      <c r="AC68">
        <f t="shared" si="18"/>
        <v>0.56000000000000005</v>
      </c>
      <c r="AD68">
        <f t="shared" si="18"/>
        <v>0</v>
      </c>
      <c r="AE68">
        <f t="shared" si="18"/>
        <v>0</v>
      </c>
      <c r="AF68">
        <f t="shared" si="18"/>
        <v>2</v>
      </c>
      <c r="AG68">
        <f t="shared" si="18"/>
        <v>0.56000000000000005</v>
      </c>
      <c r="AJ68">
        <f>C68</f>
        <v>2</v>
      </c>
    </row>
    <row r="69" spans="1:38" ht="15.75">
      <c r="A69" s="19"/>
      <c r="B69" s="56">
        <v>2.2000000000000002</v>
      </c>
      <c r="C69" s="61">
        <f>COUNTA('Bieu 2'!G123:G123)</f>
        <v>0</v>
      </c>
      <c r="D69" s="62">
        <f>SUM('Bieu 2'!G123:G123)</f>
        <v>0</v>
      </c>
      <c r="E69" s="61">
        <f>COUNT('Bieu 2'!H123)</f>
        <v>0</v>
      </c>
      <c r="F69" s="62">
        <f>SUM('Bieu 2'!H123)</f>
        <v>0</v>
      </c>
      <c r="G69" s="61">
        <f>COUNTA('Bieu 2'!I123:I123)</f>
        <v>0</v>
      </c>
      <c r="H69" s="61">
        <f>SUM('Bieu 2'!I123:I123)</f>
        <v>0</v>
      </c>
      <c r="I69" s="115"/>
      <c r="J69" s="115"/>
      <c r="K69" s="115"/>
      <c r="L69">
        <f>C69</f>
        <v>0</v>
      </c>
      <c r="M69" s="17"/>
      <c r="N69" s="17"/>
      <c r="O69" s="17"/>
      <c r="P69" s="17"/>
      <c r="Q69" s="17"/>
      <c r="R69" s="17"/>
      <c r="S69" s="17"/>
      <c r="T69" s="17"/>
      <c r="U69" s="36"/>
      <c r="V69" s="36"/>
      <c r="W69" s="38"/>
      <c r="X69" s="38"/>
      <c r="AC69">
        <f t="shared" si="18"/>
        <v>0</v>
      </c>
      <c r="AD69">
        <f t="shared" si="18"/>
        <v>0</v>
      </c>
      <c r="AE69">
        <f t="shared" si="18"/>
        <v>0</v>
      </c>
      <c r="AF69">
        <f t="shared" si="18"/>
        <v>0</v>
      </c>
      <c r="AG69">
        <f t="shared" si="18"/>
        <v>0</v>
      </c>
      <c r="AJ69">
        <f>C69</f>
        <v>0</v>
      </c>
    </row>
    <row r="70" spans="1:38" s="24" customFormat="1" ht="15.75">
      <c r="A70" s="19">
        <v>4</v>
      </c>
      <c r="B70" s="18" t="s">
        <v>77</v>
      </c>
      <c r="C70" s="61">
        <f t="shared" ref="C70:H70" si="19">SUM(C71:C75)</f>
        <v>27</v>
      </c>
      <c r="D70" s="62">
        <f t="shared" si="19"/>
        <v>10.736899999999999</v>
      </c>
      <c r="E70" s="61">
        <f t="shared" si="19"/>
        <v>0</v>
      </c>
      <c r="F70" s="61">
        <f t="shared" si="19"/>
        <v>0</v>
      </c>
      <c r="G70" s="61">
        <f t="shared" si="19"/>
        <v>26</v>
      </c>
      <c r="H70" s="62">
        <f t="shared" si="19"/>
        <v>9.2414829999999988</v>
      </c>
      <c r="I70" s="114"/>
      <c r="J70" s="114">
        <f>C70+C71</f>
        <v>45</v>
      </c>
      <c r="K70" s="114">
        <f>J70-I70</f>
        <v>45</v>
      </c>
      <c r="M70" s="17">
        <v>50</v>
      </c>
      <c r="N70" s="17">
        <v>26.071000000000002</v>
      </c>
      <c r="O70" s="17">
        <v>18</v>
      </c>
      <c r="P70" s="17">
        <v>20.8582</v>
      </c>
      <c r="Q70" s="17">
        <v>2</v>
      </c>
      <c r="R70" s="17">
        <v>0.15079999999999999</v>
      </c>
      <c r="S70" s="17">
        <v>2</v>
      </c>
      <c r="T70" s="17">
        <v>3.4226999999999999</v>
      </c>
      <c r="U70" s="37">
        <v>92</v>
      </c>
      <c r="V70" s="37">
        <v>47.97</v>
      </c>
      <c r="W70"/>
      <c r="X70"/>
      <c r="Y70"/>
      <c r="Z70"/>
      <c r="AA70">
        <v>52</v>
      </c>
      <c r="AB70">
        <f>'[5]Danh mục 2018'!$E$5+'[5]Danh mục 2018'!$E$29+'[5]Danh mục 2018'!$E$70</f>
        <v>31.264959999999995</v>
      </c>
      <c r="AC70"/>
    </row>
    <row r="71" spans="1:38" ht="15.75">
      <c r="A71" s="19"/>
      <c r="B71" s="56" t="s">
        <v>248</v>
      </c>
      <c r="C71" s="61">
        <f>COUNTA('Bieu 1A'!G347:G367)</f>
        <v>18</v>
      </c>
      <c r="D71" s="62">
        <f>SUM('Bieu 1A'!G347:G367)</f>
        <v>4.0205000000000002</v>
      </c>
      <c r="E71" s="61"/>
      <c r="F71" s="61"/>
      <c r="G71" s="61">
        <f>COUNTA('Bieu 1A'!I347:I367)</f>
        <v>17</v>
      </c>
      <c r="H71" s="62">
        <f>SUM('Bieu 1A'!I347:I367)</f>
        <v>3.0868999999999995</v>
      </c>
      <c r="I71" s="114">
        <f>COUNTA('Bieu 1A'!G348:G367)</f>
        <v>18</v>
      </c>
      <c r="J71" s="114">
        <f>C71+C72</f>
        <v>18</v>
      </c>
      <c r="K71" s="114">
        <f>J71-I71</f>
        <v>0</v>
      </c>
      <c r="L71">
        <f>C71</f>
        <v>18</v>
      </c>
      <c r="M71" s="17"/>
      <c r="N71" s="17"/>
      <c r="O71" s="17"/>
      <c r="P71" s="17"/>
      <c r="Q71" s="17"/>
      <c r="R71" s="17"/>
      <c r="S71" s="17"/>
      <c r="T71" s="17"/>
      <c r="U71" s="36"/>
      <c r="V71" s="36"/>
      <c r="W71" s="38"/>
      <c r="X71" s="38"/>
      <c r="AC71">
        <f t="shared" ref="AC71:AG75" si="20">D71</f>
        <v>4.0205000000000002</v>
      </c>
      <c r="AD71">
        <f t="shared" si="20"/>
        <v>0</v>
      </c>
      <c r="AE71">
        <f t="shared" si="20"/>
        <v>0</v>
      </c>
      <c r="AF71">
        <f t="shared" si="20"/>
        <v>17</v>
      </c>
      <c r="AG71">
        <f t="shared" si="20"/>
        <v>3.0868999999999995</v>
      </c>
      <c r="AH71">
        <f>C71</f>
        <v>18</v>
      </c>
    </row>
    <row r="72" spans="1:38" ht="15.75">
      <c r="A72" s="19"/>
      <c r="B72" s="56" t="s">
        <v>249</v>
      </c>
      <c r="C72" s="61"/>
      <c r="D72" s="62"/>
      <c r="E72" s="61"/>
      <c r="F72" s="61"/>
      <c r="G72" s="61"/>
      <c r="H72" s="62"/>
      <c r="I72" s="114"/>
      <c r="J72" s="114">
        <f>C72+C73</f>
        <v>1</v>
      </c>
      <c r="K72" s="114">
        <f>J72-I72</f>
        <v>1</v>
      </c>
      <c r="L72">
        <f>C72</f>
        <v>0</v>
      </c>
      <c r="M72" s="17"/>
      <c r="N72" s="17"/>
      <c r="O72" s="17"/>
      <c r="P72" s="17"/>
      <c r="Q72" s="17"/>
      <c r="R72" s="17"/>
      <c r="S72" s="17"/>
      <c r="T72" s="17"/>
      <c r="U72" s="36"/>
      <c r="V72" s="36"/>
      <c r="W72" s="38"/>
      <c r="X72" s="38"/>
      <c r="AC72">
        <f t="shared" si="20"/>
        <v>0</v>
      </c>
      <c r="AD72">
        <f t="shared" si="20"/>
        <v>0</v>
      </c>
      <c r="AE72">
        <f t="shared" si="20"/>
        <v>0</v>
      </c>
      <c r="AF72">
        <f t="shared" si="20"/>
        <v>0</v>
      </c>
      <c r="AG72">
        <f t="shared" si="20"/>
        <v>0</v>
      </c>
      <c r="AH72">
        <f>C72</f>
        <v>0</v>
      </c>
    </row>
    <row r="73" spans="1:38" ht="15.75">
      <c r="A73" s="19"/>
      <c r="B73" s="56" t="s">
        <v>247</v>
      </c>
      <c r="C73" s="61">
        <f>COUNTA('Bieu 1B'!G151:G152)</f>
        <v>1</v>
      </c>
      <c r="D73" s="62">
        <f>SUM('Bieu 1B'!G151:G152)</f>
        <v>1.4999999999999999E-2</v>
      </c>
      <c r="E73" s="61"/>
      <c r="F73" s="61"/>
      <c r="G73" s="61">
        <f>COUNTA('Bieu 1B'!I151:I152)</f>
        <v>1</v>
      </c>
      <c r="H73" s="62">
        <f>SUM('Bieu 1B'!I151:I152)</f>
        <v>1.4999999999999999E-2</v>
      </c>
      <c r="I73" s="114"/>
      <c r="J73" s="114"/>
      <c r="K73" s="114"/>
      <c r="L73">
        <f>C73</f>
        <v>1</v>
      </c>
      <c r="M73" s="17"/>
      <c r="N73" s="17"/>
      <c r="O73" s="17"/>
      <c r="P73" s="17"/>
      <c r="Q73" s="17"/>
      <c r="R73" s="17"/>
      <c r="S73" s="17"/>
      <c r="T73" s="17"/>
      <c r="U73" s="36"/>
      <c r="V73" s="36"/>
      <c r="W73" s="38"/>
      <c r="X73" s="38"/>
      <c r="AC73">
        <f t="shared" si="20"/>
        <v>1.4999999999999999E-2</v>
      </c>
      <c r="AD73">
        <f t="shared" si="20"/>
        <v>0</v>
      </c>
      <c r="AE73">
        <f t="shared" si="20"/>
        <v>0</v>
      </c>
      <c r="AF73">
        <f t="shared" si="20"/>
        <v>1</v>
      </c>
      <c r="AG73">
        <f t="shared" si="20"/>
        <v>1.4999999999999999E-2</v>
      </c>
      <c r="AI73">
        <f>C73</f>
        <v>1</v>
      </c>
      <c r="AL73">
        <f>F73</f>
        <v>0</v>
      </c>
    </row>
    <row r="74" spans="1:38" ht="15.75">
      <c r="A74" s="19"/>
      <c r="B74" s="56">
        <v>2.1</v>
      </c>
      <c r="C74" s="61">
        <f>COUNTA('Bieu 2'!G126:G135)</f>
        <v>8</v>
      </c>
      <c r="D74" s="62">
        <f>SUM('Bieu 2'!G126:G135)</f>
        <v>6.7013999999999996</v>
      </c>
      <c r="E74" s="61"/>
      <c r="F74" s="61"/>
      <c r="G74" s="61">
        <f>COUNTA('Bieu 2'!I126:I135)</f>
        <v>8</v>
      </c>
      <c r="H74" s="62">
        <f>SUM('Bieu 2'!I126:I135)</f>
        <v>6.139583</v>
      </c>
      <c r="I74" s="114"/>
      <c r="J74" s="114"/>
      <c r="K74" s="114"/>
      <c r="L74">
        <f>C74</f>
        <v>8</v>
      </c>
      <c r="M74" s="17"/>
      <c r="N74" s="17"/>
      <c r="O74" s="17"/>
      <c r="P74" s="17"/>
      <c r="Q74" s="17"/>
      <c r="R74" s="17"/>
      <c r="S74" s="17"/>
      <c r="T74" s="17"/>
      <c r="U74" s="36"/>
      <c r="V74" s="36"/>
      <c r="W74" s="38"/>
      <c r="X74" s="38"/>
      <c r="AC74">
        <f t="shared" si="20"/>
        <v>6.7013999999999996</v>
      </c>
      <c r="AD74">
        <f t="shared" si="20"/>
        <v>0</v>
      </c>
      <c r="AE74">
        <f t="shared" si="20"/>
        <v>0</v>
      </c>
      <c r="AF74">
        <f t="shared" si="20"/>
        <v>8</v>
      </c>
      <c r="AG74">
        <f t="shared" si="20"/>
        <v>6.139583</v>
      </c>
      <c r="AJ74">
        <f>C74</f>
        <v>8</v>
      </c>
    </row>
    <row r="75" spans="1:38" ht="15.75">
      <c r="A75" s="19"/>
      <c r="B75" s="56">
        <v>2.2000000000000002</v>
      </c>
      <c r="C75" s="61"/>
      <c r="D75" s="62"/>
      <c r="E75" s="61"/>
      <c r="F75" s="61"/>
      <c r="G75" s="61"/>
      <c r="H75" s="62"/>
      <c r="I75" s="114"/>
      <c r="J75" s="114"/>
      <c r="K75" s="114"/>
      <c r="L75">
        <f>C75</f>
        <v>0</v>
      </c>
      <c r="M75" s="17"/>
      <c r="N75" s="17"/>
      <c r="O75" s="17"/>
      <c r="P75" s="17"/>
      <c r="Q75" s="17"/>
      <c r="R75" s="17"/>
      <c r="S75" s="17"/>
      <c r="T75" s="17"/>
      <c r="U75" s="36"/>
      <c r="V75" s="36"/>
      <c r="W75" s="38"/>
      <c r="X75" s="38"/>
      <c r="AC75">
        <f t="shared" si="20"/>
        <v>0</v>
      </c>
      <c r="AD75">
        <f t="shared" si="20"/>
        <v>0</v>
      </c>
      <c r="AE75">
        <f t="shared" si="20"/>
        <v>0</v>
      </c>
      <c r="AF75">
        <f t="shared" si="20"/>
        <v>0</v>
      </c>
      <c r="AG75">
        <f t="shared" si="20"/>
        <v>0</v>
      </c>
      <c r="AJ75">
        <f>C75</f>
        <v>0</v>
      </c>
    </row>
    <row r="76" spans="1:38" s="24" customFormat="1" ht="15.75">
      <c r="A76" s="19">
        <v>12</v>
      </c>
      <c r="B76" s="18" t="s">
        <v>35</v>
      </c>
      <c r="C76" s="61">
        <f t="shared" ref="C76:H76" si="21">SUM(C77:C81)</f>
        <v>56</v>
      </c>
      <c r="D76" s="62">
        <f t="shared" si="21"/>
        <v>206.87247000000005</v>
      </c>
      <c r="E76" s="61">
        <f t="shared" si="21"/>
        <v>6</v>
      </c>
      <c r="F76" s="62">
        <f t="shared" si="21"/>
        <v>2.2799999999999998</v>
      </c>
      <c r="G76" s="61">
        <f t="shared" si="21"/>
        <v>55</v>
      </c>
      <c r="H76" s="62">
        <f t="shared" si="21"/>
        <v>135.98347000000001</v>
      </c>
      <c r="I76" s="114"/>
      <c r="J76" s="114">
        <f>C76+C77</f>
        <v>87</v>
      </c>
      <c r="K76" s="114">
        <f>J76-I76</f>
        <v>87</v>
      </c>
      <c r="M76" s="17">
        <v>11</v>
      </c>
      <c r="N76" s="17">
        <v>68.057000000000002</v>
      </c>
      <c r="O76" s="17">
        <v>25</v>
      </c>
      <c r="P76" s="17">
        <v>182.13300000000001</v>
      </c>
      <c r="Q76" s="17">
        <v>12</v>
      </c>
      <c r="R76" s="17">
        <v>79.622</v>
      </c>
      <c r="S76" s="17">
        <v>13</v>
      </c>
      <c r="T76" s="17">
        <v>46.375</v>
      </c>
      <c r="U76" s="37">
        <v>68</v>
      </c>
      <c r="V76" s="38">
        <v>433.25700000000001</v>
      </c>
      <c r="W76"/>
      <c r="X76"/>
      <c r="Y76"/>
      <c r="Z76"/>
      <c r="AA76">
        <v>78</v>
      </c>
      <c r="AB76">
        <f>'[6]Trinh So TNMT theo mau 20_9'!$E$5+'[6]Trinh So TNMT theo mau 20_9'!$E$38+'[6]Trinh So TNMT theo mau 20_9'!$E$74</f>
        <v>1046.4180029999998</v>
      </c>
      <c r="AC76"/>
    </row>
    <row r="77" spans="1:38" ht="15.75">
      <c r="A77" s="19"/>
      <c r="B77" s="56" t="s">
        <v>248</v>
      </c>
      <c r="C77" s="61">
        <f>COUNTA('Bieu 1A'!G370:G403)</f>
        <v>31</v>
      </c>
      <c r="D77" s="62">
        <f>SUM('Bieu 1A'!G370:G403)</f>
        <v>101.91560000000003</v>
      </c>
      <c r="E77" s="61"/>
      <c r="F77" s="62"/>
      <c r="G77" s="61">
        <f>COUNTA('Bieu 1A'!I370:I403)</f>
        <v>31</v>
      </c>
      <c r="H77" s="62">
        <f>SUM('Bieu 1A'!I370:I403)</f>
        <v>59.426600000000001</v>
      </c>
      <c r="I77" s="114">
        <f>COUNTA('Bieu 1A'!G371:G406)</f>
        <v>31</v>
      </c>
      <c r="J77" s="114">
        <f>C77+C78</f>
        <v>31</v>
      </c>
      <c r="K77" s="114">
        <f>J77-I77</f>
        <v>0</v>
      </c>
      <c r="L77">
        <f>C77</f>
        <v>31</v>
      </c>
      <c r="M77" s="17"/>
      <c r="N77" s="17"/>
      <c r="O77" s="17"/>
      <c r="P77" s="17"/>
      <c r="Q77" s="17"/>
      <c r="R77" s="17"/>
      <c r="S77" s="17"/>
      <c r="T77" s="17"/>
      <c r="U77" s="36"/>
      <c r="V77" s="36"/>
      <c r="W77" s="38"/>
      <c r="X77" s="38"/>
      <c r="AC77">
        <f t="shared" ref="AC77:AG81" si="22">D77</f>
        <v>101.91560000000003</v>
      </c>
      <c r="AD77">
        <f t="shared" si="22"/>
        <v>0</v>
      </c>
      <c r="AE77">
        <f t="shared" si="22"/>
        <v>0</v>
      </c>
      <c r="AF77">
        <f t="shared" si="22"/>
        <v>31</v>
      </c>
      <c r="AG77">
        <f t="shared" si="22"/>
        <v>59.426600000000001</v>
      </c>
      <c r="AH77">
        <f>C77</f>
        <v>31</v>
      </c>
    </row>
    <row r="78" spans="1:38" ht="15.75">
      <c r="A78" s="19"/>
      <c r="B78" s="56" t="s">
        <v>249</v>
      </c>
      <c r="C78" s="61">
        <f>COUNTA('Bieu 1A'!G405:G406)</f>
        <v>0</v>
      </c>
      <c r="D78" s="62">
        <f>SUM('Bieu 1A'!G405:G406)</f>
        <v>0</v>
      </c>
      <c r="E78" s="61">
        <f>COUNTA('Bieu 1A'!H405:H406)</f>
        <v>0</v>
      </c>
      <c r="F78" s="62">
        <f>SUM('Bieu 1A'!H405:H406)</f>
        <v>0</v>
      </c>
      <c r="G78" s="61">
        <f>COUNTA('Bieu 1A'!I405:I406)</f>
        <v>0</v>
      </c>
      <c r="H78" s="62">
        <f>SUM('Bieu 1A'!I405:I406)</f>
        <v>0</v>
      </c>
      <c r="I78" s="114"/>
      <c r="J78" s="114">
        <f>C78+C79</f>
        <v>7</v>
      </c>
      <c r="K78" s="114">
        <f>J78-I78</f>
        <v>7</v>
      </c>
      <c r="L78">
        <f>C78</f>
        <v>0</v>
      </c>
      <c r="M78" s="17"/>
      <c r="N78" s="17"/>
      <c r="O78" s="17"/>
      <c r="P78" s="17"/>
      <c r="Q78" s="17"/>
      <c r="R78" s="17"/>
      <c r="S78" s="17"/>
      <c r="T78" s="17"/>
      <c r="U78" s="36"/>
      <c r="V78" s="36"/>
      <c r="W78" s="38"/>
      <c r="X78" s="38"/>
      <c r="AC78">
        <f t="shared" si="22"/>
        <v>0</v>
      </c>
      <c r="AD78">
        <f t="shared" si="22"/>
        <v>0</v>
      </c>
      <c r="AE78">
        <f t="shared" si="22"/>
        <v>0</v>
      </c>
      <c r="AF78">
        <f t="shared" si="22"/>
        <v>0</v>
      </c>
      <c r="AG78">
        <f t="shared" si="22"/>
        <v>0</v>
      </c>
      <c r="AH78">
        <f>C78</f>
        <v>0</v>
      </c>
    </row>
    <row r="79" spans="1:38" ht="15.75">
      <c r="A79" s="19"/>
      <c r="B79" s="56" t="s">
        <v>247</v>
      </c>
      <c r="C79" s="61">
        <f>COUNTA('Bieu 1B'!G154:G161)</f>
        <v>7</v>
      </c>
      <c r="D79" s="62">
        <f>SUM('Bieu 1B'!G154:G161)</f>
        <v>24.16</v>
      </c>
      <c r="E79" s="61">
        <f>COUNTA('Bieu 1B'!H154:H161)</f>
        <v>5</v>
      </c>
      <c r="F79" s="62">
        <f>SUM('Bieu 1B'!H154:H161)</f>
        <v>2.0699999999999998</v>
      </c>
      <c r="G79" s="61">
        <f>COUNTA('Bieu 1B'!I154:I161)</f>
        <v>7</v>
      </c>
      <c r="H79" s="62">
        <f>SUM('Bieu 1B'!I154:I161)</f>
        <v>24.16</v>
      </c>
      <c r="I79" s="114"/>
      <c r="J79" s="114"/>
      <c r="K79" s="114"/>
      <c r="L79">
        <f>C79</f>
        <v>7</v>
      </c>
      <c r="M79" s="17"/>
      <c r="N79" s="17"/>
      <c r="O79" s="17"/>
      <c r="P79" s="17"/>
      <c r="Q79" s="17"/>
      <c r="R79" s="17"/>
      <c r="S79" s="17"/>
      <c r="T79" s="17"/>
      <c r="U79" s="36"/>
      <c r="V79" s="36"/>
      <c r="W79" s="38"/>
      <c r="X79" s="38"/>
      <c r="AC79">
        <f t="shared" si="22"/>
        <v>24.16</v>
      </c>
      <c r="AD79">
        <f t="shared" si="22"/>
        <v>5</v>
      </c>
      <c r="AE79">
        <f t="shared" si="22"/>
        <v>2.0699999999999998</v>
      </c>
      <c r="AF79">
        <f t="shared" si="22"/>
        <v>7</v>
      </c>
      <c r="AG79">
        <f t="shared" si="22"/>
        <v>24.16</v>
      </c>
      <c r="AI79">
        <f>C79</f>
        <v>7</v>
      </c>
      <c r="AL79">
        <f>F79</f>
        <v>2.0699999999999998</v>
      </c>
    </row>
    <row r="80" spans="1:38" ht="15.75">
      <c r="A80" s="19"/>
      <c r="B80" s="56">
        <v>2.1</v>
      </c>
      <c r="C80" s="61">
        <f>COUNTA('Bieu 2'!G138:G156)</f>
        <v>17</v>
      </c>
      <c r="D80" s="62">
        <f>SUM('Bieu 2'!G138:G156)</f>
        <v>80.586870000000005</v>
      </c>
      <c r="E80" s="61"/>
      <c r="F80" s="62"/>
      <c r="G80" s="61">
        <f>COUNTA('Bieu 2'!I138:I156)</f>
        <v>16</v>
      </c>
      <c r="H80" s="62">
        <f>SUM('Bieu 2'!I138:I156)</f>
        <v>52.186869999999999</v>
      </c>
      <c r="I80" s="114"/>
      <c r="J80" s="114"/>
      <c r="K80" s="114"/>
      <c r="L80">
        <f>C80</f>
        <v>17</v>
      </c>
      <c r="M80" s="17"/>
      <c r="N80" s="17"/>
      <c r="O80" s="17"/>
      <c r="P80" s="17"/>
      <c r="Q80" s="17"/>
      <c r="R80" s="17"/>
      <c r="S80" s="17"/>
      <c r="T80" s="17"/>
      <c r="U80" s="36"/>
      <c r="V80" s="36"/>
      <c r="W80" s="38"/>
      <c r="X80" s="38"/>
      <c r="AC80">
        <f t="shared" si="22"/>
        <v>80.586870000000005</v>
      </c>
      <c r="AD80">
        <f t="shared" si="22"/>
        <v>0</v>
      </c>
      <c r="AE80">
        <f t="shared" si="22"/>
        <v>0</v>
      </c>
      <c r="AF80">
        <f t="shared" si="22"/>
        <v>16</v>
      </c>
      <c r="AG80">
        <f t="shared" si="22"/>
        <v>52.186869999999999</v>
      </c>
      <c r="AJ80">
        <f>C80</f>
        <v>17</v>
      </c>
    </row>
    <row r="81" spans="1:38" ht="15.75">
      <c r="A81" s="19"/>
      <c r="B81" s="56">
        <v>2.2000000000000002</v>
      </c>
      <c r="C81" s="61">
        <f>COUNTA('Bieu 2'!G164:G165)</f>
        <v>1</v>
      </c>
      <c r="D81" s="62">
        <f>SUM('Bieu 2'!G164:G165)</f>
        <v>0.21</v>
      </c>
      <c r="E81" s="61">
        <f>COUNTA('Bieu 2'!H164:H165)</f>
        <v>1</v>
      </c>
      <c r="F81" s="62">
        <f>SUM('Bieu 2'!H164:H165)</f>
        <v>0.21</v>
      </c>
      <c r="G81" s="61">
        <f>COUNTA('Bieu 2'!I164:I165)</f>
        <v>1</v>
      </c>
      <c r="H81" s="62">
        <f>SUM('Bieu 2'!I164:I165)</f>
        <v>0.21</v>
      </c>
      <c r="I81" s="114"/>
      <c r="J81" s="114"/>
      <c r="K81" s="114"/>
      <c r="L81">
        <f>C81</f>
        <v>1</v>
      </c>
      <c r="M81" s="17"/>
      <c r="N81" s="17"/>
      <c r="O81" s="17"/>
      <c r="P81" s="17"/>
      <c r="Q81" s="17"/>
      <c r="R81" s="17"/>
      <c r="S81" s="17"/>
      <c r="T81" s="17"/>
      <c r="U81" s="37"/>
      <c r="V81" s="37"/>
      <c r="W81" s="38"/>
      <c r="X81" s="38"/>
      <c r="AC81">
        <f t="shared" si="22"/>
        <v>0.21</v>
      </c>
      <c r="AD81">
        <f t="shared" si="22"/>
        <v>1</v>
      </c>
      <c r="AE81">
        <f t="shared" si="22"/>
        <v>0.21</v>
      </c>
      <c r="AF81">
        <f t="shared" si="22"/>
        <v>1</v>
      </c>
      <c r="AG81">
        <f t="shared" si="22"/>
        <v>0.21</v>
      </c>
      <c r="AJ81">
        <f>C81</f>
        <v>1</v>
      </c>
    </row>
    <row r="82" spans="1:38" s="24" customFormat="1" ht="15.75">
      <c r="A82" s="19">
        <v>13</v>
      </c>
      <c r="B82" s="18" t="s">
        <v>88</v>
      </c>
      <c r="C82" s="61">
        <f t="shared" ref="C82:H82" si="23">SUM(C83:C87)</f>
        <v>3</v>
      </c>
      <c r="D82" s="62">
        <f t="shared" si="23"/>
        <v>1.605</v>
      </c>
      <c r="E82" s="61">
        <f t="shared" si="23"/>
        <v>0</v>
      </c>
      <c r="F82" s="61">
        <f t="shared" si="23"/>
        <v>0</v>
      </c>
      <c r="G82" s="61">
        <f t="shared" si="23"/>
        <v>3</v>
      </c>
      <c r="H82" s="62">
        <f t="shared" si="23"/>
        <v>1.605</v>
      </c>
      <c r="I82" s="114"/>
      <c r="J82" s="114">
        <f>C82+C83</f>
        <v>6</v>
      </c>
      <c r="K82" s="114">
        <f>J82-I82</f>
        <v>6</v>
      </c>
      <c r="M82" s="17">
        <v>4</v>
      </c>
      <c r="N82" s="17">
        <v>0.90700000000000003</v>
      </c>
      <c r="O82" s="17">
        <v>13</v>
      </c>
      <c r="P82" s="17">
        <v>0.80300000000000005</v>
      </c>
      <c r="Q82" s="17">
        <v>2</v>
      </c>
      <c r="R82" s="17">
        <v>0.23</v>
      </c>
      <c r="S82" s="17">
        <v>7</v>
      </c>
      <c r="T82" s="17">
        <v>0.64100000000000001</v>
      </c>
      <c r="U82" s="37">
        <v>29</v>
      </c>
      <c r="V82" s="37">
        <v>4.7869999999999999</v>
      </c>
      <c r="W82" s="37"/>
      <c r="X82" s="37"/>
      <c r="Y82"/>
      <c r="Z82"/>
      <c r="AA82">
        <v>36</v>
      </c>
      <c r="AB82">
        <v>4.9210000000000003</v>
      </c>
      <c r="AC82"/>
    </row>
    <row r="83" spans="1:38" ht="21.75" customHeight="1">
      <c r="A83" s="19"/>
      <c r="B83" s="56" t="s">
        <v>248</v>
      </c>
      <c r="C83" s="61">
        <f>COUNTA('Bieu 1A'!G409:G412)</f>
        <v>3</v>
      </c>
      <c r="D83" s="62">
        <f>SUM('Bieu 1A'!G409:G412)</f>
        <v>1.605</v>
      </c>
      <c r="E83" s="61"/>
      <c r="F83" s="61"/>
      <c r="G83" s="61">
        <f>COUNTA('Bieu 1A'!I409:I412)</f>
        <v>3</v>
      </c>
      <c r="H83" s="62">
        <f>SUM('Bieu 1A'!I409:I412)</f>
        <v>1.605</v>
      </c>
      <c r="I83" s="114">
        <f>COUNTA('Bieu 1A'!G410:G415)</f>
        <v>3</v>
      </c>
      <c r="J83" s="114">
        <f>C83+C84</f>
        <v>3</v>
      </c>
      <c r="K83" s="114">
        <f>J83-I83</f>
        <v>0</v>
      </c>
      <c r="L83">
        <f>C83</f>
        <v>3</v>
      </c>
      <c r="M83" s="17"/>
      <c r="N83" s="17"/>
      <c r="O83" s="17"/>
      <c r="P83" s="17"/>
      <c r="Q83" s="17"/>
      <c r="R83" s="17"/>
      <c r="S83" s="17"/>
      <c r="T83" s="17"/>
      <c r="U83" s="36"/>
      <c r="V83" s="36"/>
      <c r="W83" s="38"/>
      <c r="X83" s="38"/>
      <c r="AC83">
        <f t="shared" ref="AC83:AG87" si="24">D83</f>
        <v>1.605</v>
      </c>
      <c r="AD83">
        <f t="shared" si="24"/>
        <v>0</v>
      </c>
      <c r="AE83">
        <f t="shared" si="24"/>
        <v>0</v>
      </c>
      <c r="AF83">
        <f t="shared" si="24"/>
        <v>3</v>
      </c>
      <c r="AG83">
        <f t="shared" si="24"/>
        <v>1.605</v>
      </c>
      <c r="AH83">
        <f>C83</f>
        <v>3</v>
      </c>
    </row>
    <row r="84" spans="1:38" ht="15.75">
      <c r="A84" s="19"/>
      <c r="B84" s="56" t="s">
        <v>249</v>
      </c>
      <c r="C84" s="61">
        <f>COUNTA('Bieu 1A'!G414:G415)</f>
        <v>0</v>
      </c>
      <c r="D84" s="62">
        <f>SUM('Bieu 1A'!G414:G415)</f>
        <v>0</v>
      </c>
      <c r="E84" s="61"/>
      <c r="F84" s="61"/>
      <c r="G84" s="61">
        <f>COUNTA('Bieu 1A'!I414:I415)</f>
        <v>0</v>
      </c>
      <c r="H84" s="62">
        <f>SUM('Bieu 1A'!I414:I415)</f>
        <v>0</v>
      </c>
      <c r="I84" s="114"/>
      <c r="J84" s="114">
        <f>C84+C85</f>
        <v>0</v>
      </c>
      <c r="K84" s="114">
        <f>J84-I84</f>
        <v>0</v>
      </c>
      <c r="L84">
        <f>C84</f>
        <v>0</v>
      </c>
      <c r="M84" s="17"/>
      <c r="N84" s="17"/>
      <c r="O84" s="17"/>
      <c r="P84" s="17"/>
      <c r="Q84" s="17"/>
      <c r="R84" s="17"/>
      <c r="S84" s="17"/>
      <c r="T84" s="17"/>
      <c r="U84" s="36"/>
      <c r="V84" s="36"/>
      <c r="W84" s="38"/>
      <c r="X84" s="38"/>
      <c r="AC84">
        <f t="shared" si="24"/>
        <v>0</v>
      </c>
      <c r="AD84">
        <f t="shared" si="24"/>
        <v>0</v>
      </c>
      <c r="AE84">
        <f t="shared" si="24"/>
        <v>0</v>
      </c>
      <c r="AF84">
        <f t="shared" si="24"/>
        <v>0</v>
      </c>
      <c r="AG84">
        <f t="shared" si="24"/>
        <v>0</v>
      </c>
      <c r="AH84">
        <f>C84</f>
        <v>0</v>
      </c>
    </row>
    <row r="85" spans="1:38" ht="15.75">
      <c r="A85" s="19"/>
      <c r="B85" s="56" t="s">
        <v>247</v>
      </c>
      <c r="C85" s="61">
        <f>COUNTA('Bieu 1B'!G163:G165)</f>
        <v>0</v>
      </c>
      <c r="D85" s="62">
        <f>SUM('Bieu 1B'!G163:G165)</f>
        <v>0</v>
      </c>
      <c r="E85" s="61"/>
      <c r="F85" s="61"/>
      <c r="G85" s="61">
        <f>COUNTA('Bieu 1B'!I163:I165)</f>
        <v>0</v>
      </c>
      <c r="H85" s="62">
        <f>SUM('Bieu 1B'!I163:I165)</f>
        <v>0</v>
      </c>
      <c r="I85" s="114"/>
      <c r="J85" s="114"/>
      <c r="K85" s="114"/>
      <c r="L85">
        <f>C85</f>
        <v>0</v>
      </c>
      <c r="M85" s="17"/>
      <c r="N85" s="17"/>
      <c r="O85" s="17"/>
      <c r="P85" s="17"/>
      <c r="Q85" s="17"/>
      <c r="R85" s="17"/>
      <c r="S85" s="17"/>
      <c r="T85" s="17"/>
      <c r="U85" s="36"/>
      <c r="V85" s="36"/>
      <c r="W85" s="38"/>
      <c r="X85" s="38"/>
      <c r="AC85">
        <f t="shared" si="24"/>
        <v>0</v>
      </c>
      <c r="AD85">
        <f t="shared" si="24"/>
        <v>0</v>
      </c>
      <c r="AE85">
        <f t="shared" si="24"/>
        <v>0</v>
      </c>
      <c r="AF85">
        <f t="shared" si="24"/>
        <v>0</v>
      </c>
      <c r="AG85">
        <f t="shared" si="24"/>
        <v>0</v>
      </c>
      <c r="AI85">
        <f>C85</f>
        <v>0</v>
      </c>
      <c r="AL85">
        <f>F85</f>
        <v>0</v>
      </c>
    </row>
    <row r="86" spans="1:38" ht="15.75">
      <c r="A86" s="19"/>
      <c r="B86" s="56">
        <v>2.1</v>
      </c>
      <c r="C86" s="61">
        <v>0</v>
      </c>
      <c r="D86" s="62">
        <v>0</v>
      </c>
      <c r="E86" s="61"/>
      <c r="F86" s="61"/>
      <c r="G86" s="61">
        <v>0</v>
      </c>
      <c r="H86" s="62">
        <v>0</v>
      </c>
      <c r="I86" s="114"/>
      <c r="J86" s="114"/>
      <c r="K86" s="114"/>
      <c r="L86">
        <f>C86</f>
        <v>0</v>
      </c>
      <c r="M86" s="17"/>
      <c r="N86" s="17"/>
      <c r="O86" s="17"/>
      <c r="P86" s="17"/>
      <c r="Q86" s="17"/>
      <c r="R86" s="17"/>
      <c r="S86" s="17"/>
      <c r="T86" s="17"/>
      <c r="U86" s="36"/>
      <c r="V86" s="36"/>
      <c r="W86" s="38"/>
      <c r="X86" s="38"/>
      <c r="AC86">
        <f t="shared" si="24"/>
        <v>0</v>
      </c>
      <c r="AD86">
        <f t="shared" si="24"/>
        <v>0</v>
      </c>
      <c r="AE86">
        <f t="shared" si="24"/>
        <v>0</v>
      </c>
      <c r="AF86">
        <f t="shared" si="24"/>
        <v>0</v>
      </c>
      <c r="AG86">
        <f t="shared" si="24"/>
        <v>0</v>
      </c>
      <c r="AJ86">
        <f>C86</f>
        <v>0</v>
      </c>
    </row>
    <row r="87" spans="1:38" ht="15.75">
      <c r="A87" s="19"/>
      <c r="B87" s="56">
        <v>2.2000000000000002</v>
      </c>
      <c r="C87" s="61"/>
      <c r="D87" s="62"/>
      <c r="E87" s="61"/>
      <c r="F87" s="61"/>
      <c r="G87" s="61"/>
      <c r="H87" s="61"/>
      <c r="I87" s="115"/>
      <c r="J87" s="115"/>
      <c r="K87" s="115"/>
      <c r="L87">
        <f>C87</f>
        <v>0</v>
      </c>
      <c r="M87" s="17"/>
      <c r="N87" s="17"/>
      <c r="O87" s="17"/>
      <c r="P87" s="17"/>
      <c r="Q87" s="17"/>
      <c r="R87" s="17"/>
      <c r="S87" s="17"/>
      <c r="T87" s="17"/>
      <c r="U87" s="36"/>
      <c r="V87" s="36"/>
      <c r="W87" s="38"/>
      <c r="X87" s="38"/>
      <c r="AC87">
        <f t="shared" si="24"/>
        <v>0</v>
      </c>
      <c r="AD87">
        <f t="shared" si="24"/>
        <v>0</v>
      </c>
      <c r="AE87">
        <f t="shared" si="24"/>
        <v>0</v>
      </c>
      <c r="AF87">
        <f t="shared" si="24"/>
        <v>0</v>
      </c>
      <c r="AG87">
        <f t="shared" si="24"/>
        <v>0</v>
      </c>
      <c r="AJ87">
        <f>C87</f>
        <v>0</v>
      </c>
    </row>
    <row r="88" spans="1:38" s="24" customFormat="1" ht="15.75">
      <c r="A88" s="19">
        <v>14</v>
      </c>
      <c r="B88" s="18" t="s">
        <v>33</v>
      </c>
      <c r="C88" s="61">
        <f t="shared" ref="C88:H88" si="25">SUM(C89:C93)</f>
        <v>34</v>
      </c>
      <c r="D88" s="62">
        <f t="shared" si="25"/>
        <v>176.72</v>
      </c>
      <c r="E88" s="61">
        <f t="shared" si="25"/>
        <v>0</v>
      </c>
      <c r="F88" s="61">
        <f t="shared" si="25"/>
        <v>0</v>
      </c>
      <c r="G88" s="61">
        <f t="shared" si="25"/>
        <v>34</v>
      </c>
      <c r="H88" s="62">
        <f t="shared" si="25"/>
        <v>152.84</v>
      </c>
      <c r="I88" s="114"/>
      <c r="J88" s="114">
        <f>C88+C89</f>
        <v>42</v>
      </c>
      <c r="K88" s="114">
        <f>J88-I88</f>
        <v>42</v>
      </c>
      <c r="M88" s="17">
        <v>14</v>
      </c>
      <c r="N88" s="17">
        <v>35.9</v>
      </c>
      <c r="O88" s="17">
        <v>31</v>
      </c>
      <c r="P88" s="17">
        <v>159.96</v>
      </c>
      <c r="Q88" s="17">
        <v>6</v>
      </c>
      <c r="R88" s="17">
        <v>7.73</v>
      </c>
      <c r="S88" s="17"/>
      <c r="T88" s="17"/>
      <c r="U88" s="36">
        <v>100</v>
      </c>
      <c r="V88" s="36">
        <v>294.74</v>
      </c>
      <c r="W88"/>
      <c r="X88"/>
      <c r="Y88"/>
      <c r="Z88"/>
      <c r="AA88">
        <v>99</v>
      </c>
      <c r="AB88" s="45" t="e">
        <f>SUM(#REF!)</f>
        <v>#REF!</v>
      </c>
      <c r="AC88" s="45"/>
    </row>
    <row r="89" spans="1:38" ht="15.75">
      <c r="A89" s="19"/>
      <c r="B89" s="56" t="s">
        <v>248</v>
      </c>
      <c r="C89" s="61">
        <f>COUNTA('Bieu 1A'!G418:G427)</f>
        <v>8</v>
      </c>
      <c r="D89" s="62">
        <f>SUM('Bieu 1A'!G418:G427)</f>
        <v>15.37</v>
      </c>
      <c r="E89" s="61"/>
      <c r="F89" s="61"/>
      <c r="G89" s="61">
        <f>COUNTA('Bieu 1A'!I418:I427)</f>
        <v>8</v>
      </c>
      <c r="H89" s="62">
        <f>SUM('Bieu 1A'!I418:I427)</f>
        <v>15.37</v>
      </c>
      <c r="I89" s="114">
        <f>COUNTA('Bieu 1A'!G419:G427)</f>
        <v>8</v>
      </c>
      <c r="J89" s="114">
        <f>C89+C90</f>
        <v>9</v>
      </c>
      <c r="K89" s="114">
        <f>J89-I89</f>
        <v>1</v>
      </c>
      <c r="L89">
        <f>C89</f>
        <v>8</v>
      </c>
      <c r="M89" s="17"/>
      <c r="N89" s="17"/>
      <c r="O89" s="17"/>
      <c r="P89" s="17"/>
      <c r="Q89" s="17"/>
      <c r="R89" s="17"/>
      <c r="S89" s="17"/>
      <c r="T89" s="17"/>
      <c r="U89" s="36"/>
      <c r="V89" s="36"/>
      <c r="W89" s="38"/>
      <c r="X89" s="38"/>
      <c r="AC89">
        <f t="shared" ref="AC89:AG93" si="26">D89</f>
        <v>15.37</v>
      </c>
      <c r="AD89">
        <f t="shared" si="26"/>
        <v>0</v>
      </c>
      <c r="AE89">
        <f t="shared" si="26"/>
        <v>0</v>
      </c>
      <c r="AF89">
        <f t="shared" si="26"/>
        <v>8</v>
      </c>
      <c r="AG89">
        <f t="shared" si="26"/>
        <v>15.37</v>
      </c>
      <c r="AH89">
        <f>C89</f>
        <v>8</v>
      </c>
    </row>
    <row r="90" spans="1:38" ht="15.75">
      <c r="A90" s="19"/>
      <c r="B90" s="56" t="s">
        <v>249</v>
      </c>
      <c r="C90" s="61">
        <f>COUNTA('Bieu 1A'!G428:G429)</f>
        <v>1</v>
      </c>
      <c r="D90" s="62">
        <f>SUM('Bieu 1A'!G428:G429)</f>
        <v>0.31</v>
      </c>
      <c r="E90" s="61"/>
      <c r="F90" s="61"/>
      <c r="G90" s="61">
        <f>COUNTA('Bieu 1A'!I428:I429)</f>
        <v>1</v>
      </c>
      <c r="H90" s="62">
        <f>SUM('Bieu 1A'!I428:I429)</f>
        <v>0.31</v>
      </c>
      <c r="I90" s="114"/>
      <c r="J90" s="114">
        <f>C90+C91</f>
        <v>4</v>
      </c>
      <c r="K90" s="114">
        <f>J90-I90</f>
        <v>4</v>
      </c>
      <c r="L90">
        <f>C90</f>
        <v>1</v>
      </c>
      <c r="M90" s="17"/>
      <c r="N90" s="17"/>
      <c r="O90" s="17"/>
      <c r="P90" s="17"/>
      <c r="Q90" s="17"/>
      <c r="R90" s="17"/>
      <c r="S90" s="17"/>
      <c r="T90" s="17"/>
      <c r="U90" s="36"/>
      <c r="V90" s="36"/>
      <c r="W90" s="38"/>
      <c r="X90" s="38"/>
      <c r="AC90">
        <f t="shared" si="26"/>
        <v>0.31</v>
      </c>
      <c r="AD90">
        <f t="shared" si="26"/>
        <v>0</v>
      </c>
      <c r="AE90">
        <f t="shared" si="26"/>
        <v>0</v>
      </c>
      <c r="AF90">
        <f t="shared" si="26"/>
        <v>1</v>
      </c>
      <c r="AG90">
        <f t="shared" si="26"/>
        <v>0.31</v>
      </c>
      <c r="AH90">
        <f>C90</f>
        <v>1</v>
      </c>
    </row>
    <row r="91" spans="1:38" ht="15.75">
      <c r="A91" s="19"/>
      <c r="B91" s="56" t="s">
        <v>247</v>
      </c>
      <c r="C91" s="61">
        <f>COUNTA('Bieu 1B'!G167:G170)</f>
        <v>3</v>
      </c>
      <c r="D91" s="62">
        <f>SUM('Bieu 1B'!G167:G170)</f>
        <v>21.85</v>
      </c>
      <c r="E91" s="61">
        <f>COUNTA('Bieu 1B'!H167:H170)</f>
        <v>0</v>
      </c>
      <c r="F91" s="61">
        <f>SUM('Bieu 1B'!H167:H170)</f>
        <v>0</v>
      </c>
      <c r="G91" s="61">
        <f>COUNTA('Bieu 1B'!I167:I170)</f>
        <v>3</v>
      </c>
      <c r="H91" s="62">
        <f>SUM('Bieu 1B'!I167:I170)</f>
        <v>21.85</v>
      </c>
      <c r="I91" s="114"/>
      <c r="J91" s="114"/>
      <c r="K91" s="114"/>
      <c r="L91">
        <f>C91</f>
        <v>3</v>
      </c>
      <c r="M91" s="17"/>
      <c r="N91" s="17"/>
      <c r="O91" s="17"/>
      <c r="P91" s="17"/>
      <c r="Q91" s="17"/>
      <c r="R91" s="17"/>
      <c r="S91" s="17"/>
      <c r="T91" s="17"/>
      <c r="U91" s="36"/>
      <c r="V91" s="36"/>
      <c r="W91" s="38"/>
      <c r="X91" s="38"/>
      <c r="AC91">
        <f t="shared" si="26"/>
        <v>21.85</v>
      </c>
      <c r="AD91">
        <f t="shared" si="26"/>
        <v>0</v>
      </c>
      <c r="AE91">
        <f t="shared" si="26"/>
        <v>0</v>
      </c>
      <c r="AF91">
        <f t="shared" si="26"/>
        <v>3</v>
      </c>
      <c r="AG91">
        <f t="shared" si="26"/>
        <v>21.85</v>
      </c>
      <c r="AI91">
        <f>C91</f>
        <v>3</v>
      </c>
      <c r="AL91">
        <f>F91</f>
        <v>0</v>
      </c>
    </row>
    <row r="92" spans="1:38" ht="15.75">
      <c r="A92" s="19"/>
      <c r="B92" s="56">
        <v>2.1</v>
      </c>
      <c r="C92" s="61">
        <f>COUNTA('Bieu 2'!G167:G189)</f>
        <v>21</v>
      </c>
      <c r="D92" s="62">
        <f>SUM('Bieu 2'!G167:G189)</f>
        <v>120.49000000000001</v>
      </c>
      <c r="E92" s="61"/>
      <c r="F92" s="61"/>
      <c r="G92" s="61">
        <f>COUNTA('Bieu 2'!I167:I189)</f>
        <v>21</v>
      </c>
      <c r="H92" s="62">
        <f>SUM('Bieu 2'!I167:I189)</f>
        <v>96.610000000000014</v>
      </c>
      <c r="I92" s="114"/>
      <c r="J92" s="114"/>
      <c r="K92" s="114"/>
      <c r="L92">
        <f>C92</f>
        <v>21</v>
      </c>
      <c r="M92" s="17"/>
      <c r="N92" s="17"/>
      <c r="O92" s="17"/>
      <c r="P92" s="17"/>
      <c r="Q92" s="17"/>
      <c r="R92" s="17"/>
      <c r="S92" s="17"/>
      <c r="T92" s="17"/>
      <c r="U92" s="36"/>
      <c r="V92" s="36"/>
      <c r="W92" s="38"/>
      <c r="X92" s="38"/>
      <c r="AC92">
        <f t="shared" si="26"/>
        <v>120.49000000000001</v>
      </c>
      <c r="AD92">
        <f t="shared" si="26"/>
        <v>0</v>
      </c>
      <c r="AE92">
        <f t="shared" si="26"/>
        <v>0</v>
      </c>
      <c r="AF92">
        <f t="shared" si="26"/>
        <v>21</v>
      </c>
      <c r="AG92">
        <f t="shared" si="26"/>
        <v>96.610000000000014</v>
      </c>
      <c r="AJ92">
        <f>C92</f>
        <v>21</v>
      </c>
    </row>
    <row r="93" spans="1:38" ht="15.75">
      <c r="A93" s="19"/>
      <c r="B93" s="56">
        <v>2.2000000000000002</v>
      </c>
      <c r="C93" s="61">
        <f>COUNTA('Bieu 2'!G190:G191)</f>
        <v>1</v>
      </c>
      <c r="D93" s="62">
        <f>SUM('Bieu 2'!G190:G191)</f>
        <v>18.7</v>
      </c>
      <c r="E93" s="61">
        <f>COUNTA('Bieu 2'!H190:H191)</f>
        <v>0</v>
      </c>
      <c r="F93" s="62">
        <f>SUM('Bieu 2'!H190:H191)</f>
        <v>0</v>
      </c>
      <c r="G93" s="61">
        <f>COUNTA('Bieu 2'!I190:I191)</f>
        <v>1</v>
      </c>
      <c r="H93" s="62">
        <f>SUM('Bieu 2'!I190:I191)</f>
        <v>18.7</v>
      </c>
      <c r="I93" s="114"/>
      <c r="J93" s="114"/>
      <c r="K93" s="114"/>
      <c r="L93">
        <f>C93</f>
        <v>1</v>
      </c>
      <c r="M93" s="17"/>
      <c r="N93" s="17"/>
      <c r="O93" s="17"/>
      <c r="P93" s="17"/>
      <c r="Q93" s="17"/>
      <c r="R93" s="17"/>
      <c r="S93" s="17"/>
      <c r="T93" s="17"/>
      <c r="U93" s="36"/>
      <c r="V93" s="36"/>
      <c r="W93" s="38"/>
      <c r="X93" s="38"/>
      <c r="AC93">
        <f t="shared" si="26"/>
        <v>18.7</v>
      </c>
      <c r="AD93">
        <f t="shared" si="26"/>
        <v>0</v>
      </c>
      <c r="AE93">
        <f t="shared" si="26"/>
        <v>0</v>
      </c>
      <c r="AF93">
        <f t="shared" si="26"/>
        <v>1</v>
      </c>
      <c r="AG93">
        <f t="shared" si="26"/>
        <v>18.7</v>
      </c>
      <c r="AJ93">
        <f>C93</f>
        <v>1</v>
      </c>
    </row>
    <row r="94" spans="1:38" s="24" customFormat="1" ht="15.75">
      <c r="A94" s="19">
        <v>5</v>
      </c>
      <c r="B94" s="18" t="s">
        <v>36</v>
      </c>
      <c r="C94" s="61">
        <f t="shared" ref="C94:H94" si="27">SUM(C95:C99)</f>
        <v>44</v>
      </c>
      <c r="D94" s="62">
        <f t="shared" si="27"/>
        <v>199.51</v>
      </c>
      <c r="E94" s="61">
        <f t="shared" si="27"/>
        <v>0</v>
      </c>
      <c r="F94" s="61">
        <f t="shared" si="27"/>
        <v>0</v>
      </c>
      <c r="G94" s="61">
        <f t="shared" si="27"/>
        <v>44</v>
      </c>
      <c r="H94" s="62">
        <f t="shared" si="27"/>
        <v>118.57</v>
      </c>
      <c r="I94" s="114"/>
      <c r="J94" s="114">
        <f>C94+C95</f>
        <v>62</v>
      </c>
      <c r="K94" s="114">
        <f>J94-I94</f>
        <v>62</v>
      </c>
      <c r="M94" s="17">
        <v>96</v>
      </c>
      <c r="N94" s="17">
        <v>484.35</v>
      </c>
      <c r="O94" s="17">
        <v>74</v>
      </c>
      <c r="P94" s="17">
        <v>262.10000000000002</v>
      </c>
      <c r="Q94" s="17">
        <v>33</v>
      </c>
      <c r="R94" s="17">
        <v>106.09</v>
      </c>
      <c r="S94" s="17">
        <v>29</v>
      </c>
      <c r="T94" s="17">
        <v>99.54</v>
      </c>
      <c r="U94" s="36">
        <v>150</v>
      </c>
      <c r="V94" s="36">
        <v>756.79</v>
      </c>
      <c r="W94"/>
      <c r="X94"/>
      <c r="Y94"/>
      <c r="Z94"/>
      <c r="AA94">
        <v>104</v>
      </c>
      <c r="AB94">
        <v>366.16</v>
      </c>
      <c r="AC94"/>
    </row>
    <row r="95" spans="1:38" ht="15.75">
      <c r="A95" s="19"/>
      <c r="B95" s="56" t="s">
        <v>248</v>
      </c>
      <c r="C95" s="61">
        <f>COUNTA('Bieu 1A'!G433:G451)</f>
        <v>18</v>
      </c>
      <c r="D95" s="62">
        <f>SUM('Bieu 1A'!G433:G451)</f>
        <v>17.82</v>
      </c>
      <c r="E95" s="61"/>
      <c r="F95" s="61"/>
      <c r="G95" s="61">
        <f>COUNTA('Bieu 1A'!I433:I451)</f>
        <v>18</v>
      </c>
      <c r="H95" s="62">
        <f>SUM('Bieu 1A'!I433:I451)</f>
        <v>17.82</v>
      </c>
      <c r="I95" s="114">
        <f>COUNTA('Bieu 1A'!G433:G454)</f>
        <v>18</v>
      </c>
      <c r="J95" s="114">
        <f>C95+C96</f>
        <v>18</v>
      </c>
      <c r="K95" s="114">
        <f>J95-I95</f>
        <v>0</v>
      </c>
      <c r="L95">
        <f>C95</f>
        <v>18</v>
      </c>
      <c r="M95" s="17"/>
      <c r="N95" s="17"/>
      <c r="O95" s="17"/>
      <c r="P95" s="17"/>
      <c r="Q95" s="17"/>
      <c r="R95" s="17"/>
      <c r="S95" s="17"/>
      <c r="T95" s="17"/>
      <c r="U95" s="36"/>
      <c r="V95" s="36"/>
      <c r="W95" s="38"/>
      <c r="X95" s="38"/>
      <c r="AC95">
        <f t="shared" ref="AC95:AG99" si="28">D95</f>
        <v>17.82</v>
      </c>
      <c r="AD95">
        <f t="shared" si="28"/>
        <v>0</v>
      </c>
      <c r="AE95">
        <f t="shared" si="28"/>
        <v>0</v>
      </c>
      <c r="AF95">
        <f t="shared" si="28"/>
        <v>18</v>
      </c>
      <c r="AG95">
        <f t="shared" si="28"/>
        <v>17.82</v>
      </c>
      <c r="AH95">
        <f>C95</f>
        <v>18</v>
      </c>
    </row>
    <row r="96" spans="1:38" ht="15.75">
      <c r="A96" s="19"/>
      <c r="B96" s="56" t="s">
        <v>249</v>
      </c>
      <c r="C96" s="61">
        <f>COUNTA('Bieu 1A'!G453:G454)</f>
        <v>0</v>
      </c>
      <c r="D96" s="62">
        <f>SUM('Bieu 1A'!G453:G454)</f>
        <v>0</v>
      </c>
      <c r="E96" s="61"/>
      <c r="F96" s="61"/>
      <c r="G96" s="61">
        <f>COUNTA('Bieu 1A'!I453:I454)</f>
        <v>0</v>
      </c>
      <c r="H96" s="62">
        <f>SUM('Bieu 1A'!I453:I454)</f>
        <v>0</v>
      </c>
      <c r="I96" s="114"/>
      <c r="J96" s="114">
        <f>C96+C97</f>
        <v>10</v>
      </c>
      <c r="K96" s="114">
        <f>J96-I96</f>
        <v>10</v>
      </c>
      <c r="L96">
        <f>C96</f>
        <v>0</v>
      </c>
      <c r="M96" s="17"/>
      <c r="N96" s="17"/>
      <c r="O96" s="17"/>
      <c r="P96" s="17"/>
      <c r="Q96" s="17"/>
      <c r="R96" s="17"/>
      <c r="S96" s="17"/>
      <c r="T96" s="17"/>
      <c r="U96" s="36"/>
      <c r="V96" s="36"/>
      <c r="W96" s="38"/>
      <c r="X96" s="38"/>
      <c r="AC96">
        <f t="shared" si="28"/>
        <v>0</v>
      </c>
      <c r="AD96">
        <f t="shared" si="28"/>
        <v>0</v>
      </c>
      <c r="AE96">
        <f t="shared" si="28"/>
        <v>0</v>
      </c>
      <c r="AF96">
        <f t="shared" si="28"/>
        <v>0</v>
      </c>
      <c r="AG96">
        <f t="shared" si="28"/>
        <v>0</v>
      </c>
      <c r="AH96">
        <f>C96</f>
        <v>0</v>
      </c>
    </row>
    <row r="97" spans="1:38" ht="15.75">
      <c r="A97" s="19"/>
      <c r="B97" s="56" t="s">
        <v>247</v>
      </c>
      <c r="C97" s="61">
        <f>COUNTA('Bieu 1B'!G172:G182)</f>
        <v>10</v>
      </c>
      <c r="D97" s="62">
        <f>SUM('Bieu 1B'!G172:G182)</f>
        <v>8.33</v>
      </c>
      <c r="E97" s="61">
        <f>COUNTA('Bieu 1B'!H172:H182)</f>
        <v>0</v>
      </c>
      <c r="F97" s="61"/>
      <c r="G97" s="61">
        <f>COUNTA('Bieu 1B'!I172:I182)</f>
        <v>10</v>
      </c>
      <c r="H97" s="62">
        <f>SUM('Bieu 1B'!I172:I182)</f>
        <v>8.33</v>
      </c>
      <c r="I97" s="114"/>
      <c r="J97" s="114"/>
      <c r="K97" s="114"/>
      <c r="L97">
        <f>C97</f>
        <v>10</v>
      </c>
      <c r="M97" s="17"/>
      <c r="N97" s="17"/>
      <c r="O97" s="17"/>
      <c r="P97" s="17"/>
      <c r="Q97" s="17"/>
      <c r="R97" s="17"/>
      <c r="S97" s="17"/>
      <c r="T97" s="17"/>
      <c r="U97" s="36"/>
      <c r="V97" s="36"/>
      <c r="W97" s="38"/>
      <c r="X97" s="38"/>
      <c r="AC97">
        <f t="shared" si="28"/>
        <v>8.33</v>
      </c>
      <c r="AD97">
        <f t="shared" si="28"/>
        <v>0</v>
      </c>
      <c r="AE97">
        <f t="shared" si="28"/>
        <v>0</v>
      </c>
      <c r="AF97">
        <f t="shared" si="28"/>
        <v>10</v>
      </c>
      <c r="AG97">
        <f t="shared" si="28"/>
        <v>8.33</v>
      </c>
      <c r="AI97">
        <f>C97</f>
        <v>10</v>
      </c>
      <c r="AL97">
        <f>F97</f>
        <v>0</v>
      </c>
    </row>
    <row r="98" spans="1:38" ht="15.75">
      <c r="A98" s="19"/>
      <c r="B98" s="56">
        <v>2.1</v>
      </c>
      <c r="C98" s="61">
        <f>COUNTA('Bieu 2'!G194:G209)</f>
        <v>15</v>
      </c>
      <c r="D98" s="62">
        <f>SUM('Bieu 2'!G194:G209)</f>
        <v>169.39</v>
      </c>
      <c r="E98" s="61">
        <f>COUNTA('Bieu 2'!H194:H208)</f>
        <v>0</v>
      </c>
      <c r="F98" s="61"/>
      <c r="G98" s="61">
        <f>COUNTA('Bieu 2'!I194:I209)</f>
        <v>15</v>
      </c>
      <c r="H98" s="62">
        <f>SUM('Bieu 2'!I194:I209)</f>
        <v>88.45</v>
      </c>
      <c r="I98" s="114"/>
      <c r="J98" s="114"/>
      <c r="K98" s="114"/>
      <c r="L98">
        <f>C98</f>
        <v>15</v>
      </c>
      <c r="M98" s="17"/>
      <c r="N98" s="17"/>
      <c r="O98" s="17"/>
      <c r="P98" s="17"/>
      <c r="Q98" s="17"/>
      <c r="R98" s="17"/>
      <c r="S98" s="17"/>
      <c r="T98" s="17"/>
      <c r="U98" s="36"/>
      <c r="V98" s="36"/>
      <c r="W98" s="38"/>
      <c r="X98" s="38"/>
      <c r="AC98">
        <f t="shared" si="28"/>
        <v>169.39</v>
      </c>
      <c r="AD98">
        <f t="shared" si="28"/>
        <v>0</v>
      </c>
      <c r="AE98">
        <f t="shared" si="28"/>
        <v>0</v>
      </c>
      <c r="AF98">
        <f t="shared" si="28"/>
        <v>15</v>
      </c>
      <c r="AG98">
        <f t="shared" si="28"/>
        <v>88.45</v>
      </c>
      <c r="AJ98">
        <f>C98</f>
        <v>15</v>
      </c>
    </row>
    <row r="99" spans="1:38" ht="15.75">
      <c r="A99" s="19"/>
      <c r="B99" s="56">
        <v>2.2000000000000002</v>
      </c>
      <c r="C99" s="61">
        <f>COUNTA('Bieu 2'!G215)</f>
        <v>1</v>
      </c>
      <c r="D99" s="62">
        <f>'Bieu 2'!G215</f>
        <v>3.97</v>
      </c>
      <c r="E99" s="61"/>
      <c r="F99" s="61"/>
      <c r="G99" s="61">
        <f>COUNTA('Bieu 2'!I215)</f>
        <v>1</v>
      </c>
      <c r="H99" s="62">
        <f>'Bieu 2'!I215</f>
        <v>3.97</v>
      </c>
      <c r="I99" s="114"/>
      <c r="J99" s="114"/>
      <c r="K99" s="114"/>
      <c r="L99">
        <f>C99</f>
        <v>1</v>
      </c>
      <c r="M99" s="17"/>
      <c r="N99" s="17"/>
      <c r="O99" s="17"/>
      <c r="P99" s="17"/>
      <c r="Q99" s="17"/>
      <c r="R99" s="17"/>
      <c r="S99" s="17"/>
      <c r="T99" s="17"/>
      <c r="U99" s="36"/>
      <c r="V99" s="36"/>
      <c r="W99" s="38"/>
      <c r="X99" s="38"/>
      <c r="AC99">
        <f t="shared" si="28"/>
        <v>3.97</v>
      </c>
      <c r="AD99">
        <f t="shared" si="28"/>
        <v>0</v>
      </c>
      <c r="AE99">
        <f t="shared" si="28"/>
        <v>0</v>
      </c>
      <c r="AF99">
        <f t="shared" si="28"/>
        <v>1</v>
      </c>
      <c r="AG99">
        <f t="shared" si="28"/>
        <v>3.97</v>
      </c>
      <c r="AJ99">
        <f>C99</f>
        <v>1</v>
      </c>
    </row>
    <row r="100" spans="1:38" s="24" customFormat="1" ht="15.75">
      <c r="A100" s="19">
        <v>6</v>
      </c>
      <c r="B100" s="18" t="s">
        <v>43</v>
      </c>
      <c r="C100" s="61">
        <f t="shared" ref="C100:H100" si="29">SUM(C101:C105)</f>
        <v>56</v>
      </c>
      <c r="D100" s="62">
        <f t="shared" si="29"/>
        <v>224.86320000000006</v>
      </c>
      <c r="E100" s="61">
        <f t="shared" si="29"/>
        <v>1</v>
      </c>
      <c r="F100" s="62">
        <f t="shared" si="29"/>
        <v>0.56999999999999995</v>
      </c>
      <c r="G100" s="61">
        <f t="shared" si="29"/>
        <v>56</v>
      </c>
      <c r="H100" s="62">
        <f t="shared" si="29"/>
        <v>123.29578000000001</v>
      </c>
      <c r="I100" s="114"/>
      <c r="J100" s="114">
        <f>C100+C101</f>
        <v>105</v>
      </c>
      <c r="K100" s="114">
        <f>J100-I100</f>
        <v>105</v>
      </c>
      <c r="M100" s="17">
        <v>10</v>
      </c>
      <c r="N100" s="17">
        <v>8.25</v>
      </c>
      <c r="O100" s="17">
        <v>27</v>
      </c>
      <c r="P100" s="17">
        <v>70.66</v>
      </c>
      <c r="Q100" s="17">
        <v>6</v>
      </c>
      <c r="R100" s="17">
        <v>2.88</v>
      </c>
      <c r="S100" s="17">
        <v>11</v>
      </c>
      <c r="T100" s="17">
        <v>30.8</v>
      </c>
      <c r="U100">
        <v>65</v>
      </c>
      <c r="V100">
        <v>310.45</v>
      </c>
      <c r="W100"/>
      <c r="X100"/>
      <c r="Y100"/>
      <c r="Z100"/>
      <c r="AA100">
        <v>67</v>
      </c>
      <c r="AB100">
        <v>248.56</v>
      </c>
      <c r="AC100"/>
    </row>
    <row r="101" spans="1:38" ht="15.75">
      <c r="A101" s="19"/>
      <c r="B101" s="56" t="s">
        <v>248</v>
      </c>
      <c r="C101" s="61">
        <f>COUNTA('Bieu 1A'!G457:G508)</f>
        <v>49</v>
      </c>
      <c r="D101" s="62">
        <f>SUM('Bieu 1A'!G457:G508)</f>
        <v>158.38320000000004</v>
      </c>
      <c r="E101" s="61"/>
      <c r="F101" s="62"/>
      <c r="G101" s="61">
        <f>COUNTA('Bieu 1A'!I457:I508)</f>
        <v>49</v>
      </c>
      <c r="H101" s="62">
        <f>SUM('Bieu 1A'!I457:I508)</f>
        <v>96.85578000000001</v>
      </c>
      <c r="I101" s="114">
        <f>COUNTA('Bieu 1A'!G458:G508)</f>
        <v>49</v>
      </c>
      <c r="J101" s="114">
        <f>C101+C102</f>
        <v>49</v>
      </c>
      <c r="K101" s="114">
        <f>J101-I101</f>
        <v>0</v>
      </c>
      <c r="L101">
        <f>C101</f>
        <v>49</v>
      </c>
      <c r="M101" s="17"/>
      <c r="N101" s="17"/>
      <c r="O101" s="17"/>
      <c r="P101" s="17"/>
      <c r="Q101" s="17"/>
      <c r="R101" s="17"/>
      <c r="S101" s="17"/>
      <c r="T101" s="17"/>
      <c r="U101" s="36"/>
      <c r="V101" s="36"/>
      <c r="W101" s="38"/>
      <c r="X101" s="38"/>
      <c r="AC101">
        <f t="shared" ref="AC101:AG105" si="30">D101</f>
        <v>158.38320000000004</v>
      </c>
      <c r="AD101">
        <f t="shared" si="30"/>
        <v>0</v>
      </c>
      <c r="AE101">
        <f t="shared" si="30"/>
        <v>0</v>
      </c>
      <c r="AF101">
        <f t="shared" si="30"/>
        <v>49</v>
      </c>
      <c r="AG101">
        <f t="shared" si="30"/>
        <v>96.85578000000001</v>
      </c>
      <c r="AH101">
        <f>C101</f>
        <v>49</v>
      </c>
    </row>
    <row r="102" spans="1:38" ht="15.75">
      <c r="A102" s="19"/>
      <c r="B102" s="56" t="s">
        <v>249</v>
      </c>
      <c r="C102" s="61">
        <f>COUNTA('Bieu 1A'!G509:G511)</f>
        <v>0</v>
      </c>
      <c r="D102" s="62">
        <f>SUM('Bieu 1A'!G509:G511)</f>
        <v>0</v>
      </c>
      <c r="E102" s="61">
        <f>COUNTA('Bieu 1A'!H509:H511)</f>
        <v>0</v>
      </c>
      <c r="F102" s="62">
        <f>SUM('Bieu 1A'!H509:H511)</f>
        <v>0</v>
      </c>
      <c r="G102" s="61">
        <f>COUNTA('Bieu 1A'!I509:I511)</f>
        <v>0</v>
      </c>
      <c r="H102" s="62">
        <f>SUM('Bieu 1A'!I509:I511)</f>
        <v>0</v>
      </c>
      <c r="I102" s="114"/>
      <c r="J102" s="114">
        <f>C102+C103</f>
        <v>4</v>
      </c>
      <c r="K102" s="114">
        <f>J102-I102</f>
        <v>4</v>
      </c>
      <c r="L102">
        <f>C102</f>
        <v>0</v>
      </c>
      <c r="M102" s="17"/>
      <c r="N102" s="17"/>
      <c r="O102" s="17"/>
      <c r="P102" s="17"/>
      <c r="Q102" s="17"/>
      <c r="R102" s="17"/>
      <c r="S102" s="17"/>
      <c r="T102" s="17"/>
      <c r="U102" s="36"/>
      <c r="V102" s="36"/>
      <c r="W102" s="38"/>
      <c r="X102" s="38"/>
      <c r="AC102">
        <f t="shared" si="30"/>
        <v>0</v>
      </c>
      <c r="AD102">
        <f t="shared" si="30"/>
        <v>0</v>
      </c>
      <c r="AE102">
        <f t="shared" si="30"/>
        <v>0</v>
      </c>
      <c r="AF102">
        <f t="shared" si="30"/>
        <v>0</v>
      </c>
      <c r="AG102">
        <f t="shared" si="30"/>
        <v>0</v>
      </c>
      <c r="AH102">
        <f>C102</f>
        <v>0</v>
      </c>
    </row>
    <row r="103" spans="1:38" ht="15.75">
      <c r="A103" s="19"/>
      <c r="B103" s="56" t="s">
        <v>247</v>
      </c>
      <c r="C103" s="61">
        <f>COUNTA('Bieu 1B'!G184:G188)</f>
        <v>4</v>
      </c>
      <c r="D103" s="62">
        <f>SUM('Bieu 1B'!G184:G188)</f>
        <v>3.55</v>
      </c>
      <c r="E103" s="61">
        <f>COUNTA('Bieu 1B'!H184:H188)</f>
        <v>1</v>
      </c>
      <c r="F103" s="62">
        <f>SUM('Bieu 1B'!H184:H188)</f>
        <v>0.56999999999999995</v>
      </c>
      <c r="G103" s="61">
        <f>COUNTA('Bieu 1B'!I184:I188)</f>
        <v>4</v>
      </c>
      <c r="H103" s="62">
        <f>SUM('Bieu 1B'!I184:I188)</f>
        <v>3.55</v>
      </c>
      <c r="I103" s="114"/>
      <c r="J103" s="114"/>
      <c r="K103" s="114"/>
      <c r="L103">
        <f>C103</f>
        <v>4</v>
      </c>
      <c r="M103" s="17"/>
      <c r="N103" s="17"/>
      <c r="O103" s="17"/>
      <c r="P103" s="17"/>
      <c r="Q103" s="17"/>
      <c r="R103" s="17"/>
      <c r="S103" s="17"/>
      <c r="T103" s="17"/>
      <c r="U103" s="36"/>
      <c r="V103" s="36"/>
      <c r="W103" s="38"/>
      <c r="X103" s="38"/>
      <c r="AC103">
        <f t="shared" si="30"/>
        <v>3.55</v>
      </c>
      <c r="AD103">
        <f t="shared" si="30"/>
        <v>1</v>
      </c>
      <c r="AE103">
        <f t="shared" si="30"/>
        <v>0.56999999999999995</v>
      </c>
      <c r="AF103">
        <f t="shared" si="30"/>
        <v>4</v>
      </c>
      <c r="AG103">
        <f t="shared" si="30"/>
        <v>3.55</v>
      </c>
      <c r="AI103">
        <f>C103</f>
        <v>4</v>
      </c>
      <c r="AL103">
        <f>F103</f>
        <v>0.56999999999999995</v>
      </c>
    </row>
    <row r="104" spans="1:38" ht="15.75">
      <c r="A104" s="19"/>
      <c r="B104" s="56">
        <v>2.1</v>
      </c>
      <c r="C104" s="61">
        <f>COUNTA('Bieu 2'!G218:G222)</f>
        <v>3</v>
      </c>
      <c r="D104" s="62">
        <f>SUM('Bieu 2'!G218:G222)</f>
        <v>62.929999999999993</v>
      </c>
      <c r="E104" s="61"/>
      <c r="F104" s="61"/>
      <c r="G104" s="61">
        <f>COUNTA('Bieu 2'!I218:I222)</f>
        <v>3</v>
      </c>
      <c r="H104" s="62">
        <f>SUM('Bieu 2'!I218:I222)</f>
        <v>22.89</v>
      </c>
      <c r="I104" s="114"/>
      <c r="J104" s="114"/>
      <c r="K104" s="114"/>
      <c r="L104">
        <f>C104</f>
        <v>3</v>
      </c>
      <c r="M104" s="17"/>
      <c r="N104" s="17"/>
      <c r="O104" s="17"/>
      <c r="P104" s="17"/>
      <c r="Q104" s="17"/>
      <c r="R104" s="17"/>
      <c r="S104" s="17"/>
      <c r="T104" s="17"/>
      <c r="U104" s="36"/>
      <c r="V104" s="36"/>
      <c r="W104" s="38"/>
      <c r="X104" s="38"/>
      <c r="AC104">
        <f t="shared" si="30"/>
        <v>62.929999999999993</v>
      </c>
      <c r="AD104">
        <f t="shared" si="30"/>
        <v>0</v>
      </c>
      <c r="AE104">
        <f t="shared" si="30"/>
        <v>0</v>
      </c>
      <c r="AF104">
        <f t="shared" si="30"/>
        <v>3</v>
      </c>
      <c r="AG104">
        <f t="shared" si="30"/>
        <v>22.89</v>
      </c>
      <c r="AJ104">
        <f>C104</f>
        <v>3</v>
      </c>
    </row>
    <row r="105" spans="1:38" ht="15.75">
      <c r="A105" s="19"/>
      <c r="B105" s="56">
        <v>2.2000000000000002</v>
      </c>
      <c r="C105" s="61">
        <f>COUNTA('Bieu 2'!G224:G224)</f>
        <v>0</v>
      </c>
      <c r="D105" s="62">
        <f>SUM('Bieu 2'!G224:G224)</f>
        <v>0</v>
      </c>
      <c r="E105" s="61">
        <f>COUNTA('Bieu 2'!H223:H224)</f>
        <v>0</v>
      </c>
      <c r="F105" s="61"/>
      <c r="G105" s="61">
        <f>COUNTA('Bieu 2'!I224:I224)</f>
        <v>0</v>
      </c>
      <c r="H105" s="62">
        <f>SUM('Bieu 2'!I224:I224)</f>
        <v>0</v>
      </c>
      <c r="I105" s="114"/>
      <c r="J105" s="114"/>
      <c r="K105" s="114"/>
      <c r="L105">
        <f>C105</f>
        <v>0</v>
      </c>
      <c r="M105" s="17"/>
      <c r="N105" s="17"/>
      <c r="O105" s="17"/>
      <c r="P105" s="17"/>
      <c r="Q105" s="17"/>
      <c r="R105" s="17"/>
      <c r="S105" s="17"/>
      <c r="T105" s="17"/>
      <c r="U105" s="36"/>
      <c r="V105" s="36"/>
      <c r="W105" s="38"/>
      <c r="X105" s="38"/>
      <c r="AC105">
        <f t="shared" si="30"/>
        <v>0</v>
      </c>
      <c r="AD105">
        <f t="shared" si="30"/>
        <v>0</v>
      </c>
      <c r="AE105">
        <f t="shared" si="30"/>
        <v>0</v>
      </c>
      <c r="AF105">
        <f t="shared" si="30"/>
        <v>0</v>
      </c>
      <c r="AG105">
        <f t="shared" si="30"/>
        <v>0</v>
      </c>
      <c r="AJ105">
        <f>C105</f>
        <v>0</v>
      </c>
    </row>
    <row r="106" spans="1:38" s="24" customFormat="1" ht="15.75">
      <c r="A106" s="19">
        <v>17</v>
      </c>
      <c r="B106" s="18" t="s">
        <v>44</v>
      </c>
      <c r="C106" s="61">
        <f t="shared" ref="C106:H106" si="31">SUM(C107:C111)</f>
        <v>23</v>
      </c>
      <c r="D106" s="62">
        <f t="shared" si="31"/>
        <v>58.339599999999997</v>
      </c>
      <c r="E106" s="61">
        <f t="shared" si="31"/>
        <v>3</v>
      </c>
      <c r="F106" s="61">
        <f t="shared" si="31"/>
        <v>0.8</v>
      </c>
      <c r="G106" s="61">
        <f t="shared" si="31"/>
        <v>20</v>
      </c>
      <c r="H106" s="62">
        <f t="shared" si="31"/>
        <v>45.03</v>
      </c>
      <c r="I106" s="114"/>
      <c r="J106" s="114">
        <f>C106+C107</f>
        <v>32</v>
      </c>
      <c r="K106" s="114">
        <f>J106-I106</f>
        <v>32</v>
      </c>
      <c r="M106" s="17">
        <v>4</v>
      </c>
      <c r="N106" s="17">
        <v>4.6900000000000004</v>
      </c>
      <c r="O106" s="17">
        <v>4</v>
      </c>
      <c r="P106" s="17">
        <v>29.83</v>
      </c>
      <c r="Q106" s="17">
        <v>3</v>
      </c>
      <c r="R106" s="17">
        <v>4.3899999999999997</v>
      </c>
      <c r="S106" s="17">
        <v>3</v>
      </c>
      <c r="T106" s="17">
        <v>11.87</v>
      </c>
      <c r="U106" s="36">
        <v>48</v>
      </c>
      <c r="V106" s="36">
        <v>79.19</v>
      </c>
      <c r="W106"/>
      <c r="X106"/>
      <c r="Y106"/>
      <c r="Z106"/>
      <c r="AA106">
        <v>67</v>
      </c>
      <c r="AB106">
        <f>SUM([7]Sheet1!$E$33:$E$99)</f>
        <v>381.32499999999987</v>
      </c>
      <c r="AC106"/>
    </row>
    <row r="107" spans="1:38" ht="15.75">
      <c r="A107" s="19"/>
      <c r="B107" s="56" t="s">
        <v>248</v>
      </c>
      <c r="C107" s="61">
        <f>COUNTA('Bieu 1A'!G514:G525)</f>
        <v>9</v>
      </c>
      <c r="D107" s="62">
        <f>SUM('Bieu 1A'!G514:G525)</f>
        <v>9.6595999999999993</v>
      </c>
      <c r="E107" s="61"/>
      <c r="F107" s="61"/>
      <c r="G107" s="61">
        <f>COUNTA('Bieu 1A'!I514:I525)</f>
        <v>8</v>
      </c>
      <c r="H107" s="62">
        <f>SUM('Bieu 1A'!I514:I525)</f>
        <v>9.1599999999999984</v>
      </c>
      <c r="I107" s="114">
        <f>COUNTA('Bieu 1A'!G515:G532)</f>
        <v>16</v>
      </c>
      <c r="J107" s="114">
        <f>C107+C108</f>
        <v>16</v>
      </c>
      <c r="K107" s="114">
        <f>J107-I107</f>
        <v>0</v>
      </c>
      <c r="L107">
        <f>C107</f>
        <v>9</v>
      </c>
      <c r="M107" s="17"/>
      <c r="N107" s="17"/>
      <c r="O107" s="17"/>
      <c r="P107" s="17"/>
      <c r="Q107" s="17"/>
      <c r="R107" s="17"/>
      <c r="S107" s="17"/>
      <c r="T107" s="17"/>
      <c r="U107" s="36"/>
      <c r="V107" s="36"/>
      <c r="W107" s="38"/>
      <c r="X107" s="38"/>
      <c r="AC107">
        <f t="shared" ref="AC107:AG111" si="32">D107</f>
        <v>9.6595999999999993</v>
      </c>
      <c r="AD107">
        <f t="shared" si="32"/>
        <v>0</v>
      </c>
      <c r="AE107">
        <f t="shared" si="32"/>
        <v>0</v>
      </c>
      <c r="AF107">
        <f t="shared" si="32"/>
        <v>8</v>
      </c>
      <c r="AG107">
        <f t="shared" si="32"/>
        <v>9.1599999999999984</v>
      </c>
      <c r="AH107">
        <f>C107</f>
        <v>9</v>
      </c>
    </row>
    <row r="108" spans="1:38" ht="15.75">
      <c r="A108" s="19"/>
      <c r="B108" s="56" t="s">
        <v>249</v>
      </c>
      <c r="C108" s="61">
        <f>COUNTA('Bieu 1A'!G526:G532)</f>
        <v>7</v>
      </c>
      <c r="D108" s="62">
        <f>SUM('Bieu 1A'!G526:G532)</f>
        <v>2.14</v>
      </c>
      <c r="E108" s="61">
        <f>COUNTA('Bieu 1A'!H526:H532)</f>
        <v>2</v>
      </c>
      <c r="F108" s="61">
        <f>SUM('Bieu 1A'!H526:H532)</f>
        <v>0.4</v>
      </c>
      <c r="G108" s="61">
        <f>COUNTA('Bieu 1A'!I526:I532)</f>
        <v>7</v>
      </c>
      <c r="H108" s="61">
        <f>SUM('Bieu 1A'!I526:I532)</f>
        <v>2.14</v>
      </c>
      <c r="I108" s="115"/>
      <c r="J108" s="114">
        <f>C108+C109</f>
        <v>13</v>
      </c>
      <c r="K108" s="114">
        <f>J108-I108</f>
        <v>13</v>
      </c>
      <c r="L108">
        <f>C108</f>
        <v>7</v>
      </c>
      <c r="M108" s="17"/>
      <c r="N108" s="17"/>
      <c r="O108" s="17"/>
      <c r="P108" s="17"/>
      <c r="Q108" s="17"/>
      <c r="R108" s="17"/>
      <c r="S108" s="17"/>
      <c r="T108" s="17"/>
      <c r="U108" s="36"/>
      <c r="V108" s="36"/>
      <c r="W108" s="38"/>
      <c r="X108" s="38"/>
      <c r="AC108">
        <f t="shared" si="32"/>
        <v>2.14</v>
      </c>
      <c r="AD108">
        <f t="shared" si="32"/>
        <v>2</v>
      </c>
      <c r="AE108">
        <f t="shared" si="32"/>
        <v>0.4</v>
      </c>
      <c r="AF108">
        <f t="shared" si="32"/>
        <v>7</v>
      </c>
      <c r="AG108">
        <f t="shared" si="32"/>
        <v>2.14</v>
      </c>
      <c r="AH108">
        <f>C108</f>
        <v>7</v>
      </c>
    </row>
    <row r="109" spans="1:38" ht="15.75">
      <c r="A109" s="19"/>
      <c r="B109" s="56" t="s">
        <v>247</v>
      </c>
      <c r="C109" s="61">
        <f>COUNTA('Bieu 1B'!G190:G195)</f>
        <v>6</v>
      </c>
      <c r="D109" s="62">
        <f>SUM('Bieu 1B'!G190:G195)</f>
        <v>28.68</v>
      </c>
      <c r="E109" s="61">
        <f>COUNTA('Bieu 1B'!H190:H195)</f>
        <v>1</v>
      </c>
      <c r="F109" s="61">
        <f>SUM('Bieu 1B'!H190:H195)</f>
        <v>0.4</v>
      </c>
      <c r="G109" s="61">
        <f>COUNTA('Bieu 1B'!I190:I195)</f>
        <v>4</v>
      </c>
      <c r="H109" s="61">
        <f>SUM('Bieu 1B'!I190:I195)</f>
        <v>15.87</v>
      </c>
      <c r="I109" s="115"/>
      <c r="J109" s="115"/>
      <c r="K109" s="115"/>
      <c r="L109">
        <f>C109</f>
        <v>6</v>
      </c>
      <c r="M109" s="17"/>
      <c r="N109" s="17"/>
      <c r="O109" s="17"/>
      <c r="P109" s="17"/>
      <c r="Q109" s="17"/>
      <c r="R109" s="17"/>
      <c r="S109" s="17"/>
      <c r="T109" s="17"/>
      <c r="U109" s="36"/>
      <c r="V109" s="36"/>
      <c r="W109" s="38"/>
      <c r="X109" s="38"/>
      <c r="AC109">
        <f t="shared" si="32"/>
        <v>28.68</v>
      </c>
      <c r="AD109">
        <f t="shared" si="32"/>
        <v>1</v>
      </c>
      <c r="AE109">
        <f t="shared" si="32"/>
        <v>0.4</v>
      </c>
      <c r="AF109">
        <f t="shared" si="32"/>
        <v>4</v>
      </c>
      <c r="AG109">
        <f t="shared" si="32"/>
        <v>15.87</v>
      </c>
      <c r="AI109">
        <f>C109</f>
        <v>6</v>
      </c>
      <c r="AL109">
        <f>F109</f>
        <v>0.4</v>
      </c>
    </row>
    <row r="110" spans="1:38" ht="15.75">
      <c r="A110" s="19"/>
      <c r="B110" s="56">
        <v>2.1</v>
      </c>
      <c r="C110" s="61">
        <f>COUNTA('Bieu 2'!G226:G228)</f>
        <v>1</v>
      </c>
      <c r="D110" s="62">
        <f>SUM('Bieu 2'!G226:G228)</f>
        <v>17.86</v>
      </c>
      <c r="E110" s="61"/>
      <c r="F110" s="61"/>
      <c r="G110" s="61">
        <f>COUNTA('Bieu 2'!I228:I228)</f>
        <v>1</v>
      </c>
      <c r="H110" s="62">
        <f>SUM('Bieu 2'!I228:I228)</f>
        <v>17.86</v>
      </c>
      <c r="I110" s="115"/>
      <c r="J110" s="115"/>
      <c r="K110" s="115"/>
      <c r="L110">
        <f>C110</f>
        <v>1</v>
      </c>
      <c r="M110" s="17"/>
      <c r="N110" s="17"/>
      <c r="O110" s="17"/>
      <c r="P110" s="17"/>
      <c r="Q110" s="17"/>
      <c r="R110" s="17"/>
      <c r="S110" s="17"/>
      <c r="T110" s="17"/>
      <c r="U110" s="36"/>
      <c r="V110" s="36"/>
      <c r="W110" s="38"/>
      <c r="X110" s="38"/>
      <c r="AC110">
        <f t="shared" si="32"/>
        <v>17.86</v>
      </c>
      <c r="AD110">
        <f t="shared" si="32"/>
        <v>0</v>
      </c>
      <c r="AE110">
        <f t="shared" si="32"/>
        <v>0</v>
      </c>
      <c r="AF110">
        <f t="shared" si="32"/>
        <v>1</v>
      </c>
      <c r="AG110">
        <f t="shared" si="32"/>
        <v>17.86</v>
      </c>
      <c r="AJ110">
        <f>C110</f>
        <v>1</v>
      </c>
    </row>
    <row r="111" spans="1:38" ht="15.75">
      <c r="A111" s="19"/>
      <c r="B111" s="56">
        <v>2.2000000000000002</v>
      </c>
      <c r="C111" s="61"/>
      <c r="D111" s="62"/>
      <c r="E111" s="61"/>
      <c r="F111" s="61"/>
      <c r="G111" s="61"/>
      <c r="H111" s="61"/>
      <c r="I111" s="115"/>
      <c r="J111" s="115"/>
      <c r="K111" s="115"/>
      <c r="L111">
        <f>C111</f>
        <v>0</v>
      </c>
      <c r="M111" s="17"/>
      <c r="N111" s="17"/>
      <c r="O111" s="17"/>
      <c r="P111" s="17"/>
      <c r="Q111" s="17"/>
      <c r="R111" s="17"/>
      <c r="S111" s="17"/>
      <c r="T111" s="17"/>
      <c r="U111" s="36"/>
      <c r="V111" s="36"/>
      <c r="W111" s="38"/>
      <c r="X111" s="38"/>
      <c r="AC111">
        <f t="shared" si="32"/>
        <v>0</v>
      </c>
      <c r="AD111">
        <f t="shared" si="32"/>
        <v>0</v>
      </c>
      <c r="AE111">
        <f t="shared" si="32"/>
        <v>0</v>
      </c>
      <c r="AF111">
        <f t="shared" si="32"/>
        <v>0</v>
      </c>
      <c r="AG111">
        <f t="shared" si="32"/>
        <v>0</v>
      </c>
      <c r="AJ111">
        <f>C111</f>
        <v>0</v>
      </c>
    </row>
    <row r="112" spans="1:38" s="24" customFormat="1" ht="15.75">
      <c r="A112" s="19">
        <v>18</v>
      </c>
      <c r="B112" s="18" t="s">
        <v>166</v>
      </c>
      <c r="C112" s="61">
        <f t="shared" ref="C112:H112" si="33">SUM(C113:C117)</f>
        <v>26</v>
      </c>
      <c r="D112" s="62">
        <f t="shared" si="33"/>
        <v>68.896850000000015</v>
      </c>
      <c r="E112" s="61">
        <f t="shared" si="33"/>
        <v>1</v>
      </c>
      <c r="F112" s="62">
        <f t="shared" si="33"/>
        <v>2.3593000000000002</v>
      </c>
      <c r="G112" s="61">
        <f t="shared" si="33"/>
        <v>26</v>
      </c>
      <c r="H112" s="62">
        <f t="shared" si="33"/>
        <v>68.896850000000015</v>
      </c>
      <c r="I112" s="114"/>
      <c r="J112" s="114">
        <f>C112+C113</f>
        <v>42</v>
      </c>
      <c r="K112" s="114">
        <f>J112-I112</f>
        <v>42</v>
      </c>
      <c r="M112" s="17">
        <v>11</v>
      </c>
      <c r="N112" s="17">
        <v>12.56</v>
      </c>
      <c r="O112" s="17">
        <v>91</v>
      </c>
      <c r="P112" s="17">
        <v>650.39</v>
      </c>
      <c r="Q112" s="17">
        <v>1</v>
      </c>
      <c r="R112" s="17">
        <v>0.33</v>
      </c>
      <c r="S112" s="17">
        <v>24</v>
      </c>
      <c r="T112" s="17">
        <v>143.71</v>
      </c>
      <c r="U112" s="36">
        <v>113</v>
      </c>
      <c r="V112" s="36">
        <v>872.22</v>
      </c>
      <c r="W112"/>
      <c r="X112"/>
      <c r="Y112"/>
      <c r="Z112"/>
      <c r="AA112">
        <v>135</v>
      </c>
      <c r="AB112">
        <f>SUM('[8]DM trinh so theo DT thu hoi'!$E$7:$E$146)</f>
        <v>831.25949999999989</v>
      </c>
      <c r="AC112"/>
    </row>
    <row r="113" spans="1:38" ht="15.75">
      <c r="A113" s="19"/>
      <c r="B113" s="56" t="s">
        <v>248</v>
      </c>
      <c r="C113" s="61">
        <f>COUNTA('Bieu 1A'!G535:G553)</f>
        <v>16</v>
      </c>
      <c r="D113" s="62">
        <f>SUM('Bieu 1A'!G535:G553)</f>
        <v>62.015000000000008</v>
      </c>
      <c r="E113" s="61"/>
      <c r="F113" s="62"/>
      <c r="G113" s="61">
        <f>COUNTA('Bieu 1A'!I535:I553)</f>
        <v>16</v>
      </c>
      <c r="H113" s="62">
        <f>SUM('Bieu 1A'!I535:I553)</f>
        <v>62.015000000000008</v>
      </c>
      <c r="I113" s="114">
        <f>COUNTA('Bieu 1A'!G536:G553)</f>
        <v>16</v>
      </c>
      <c r="J113" s="114">
        <f>C113+C114</f>
        <v>16</v>
      </c>
      <c r="K113" s="114">
        <f>J113-I113</f>
        <v>0</v>
      </c>
      <c r="L113">
        <f>C113</f>
        <v>16</v>
      </c>
      <c r="M113" s="17"/>
      <c r="N113" s="17"/>
      <c r="O113" s="17"/>
      <c r="P113" s="17"/>
      <c r="Q113" s="17"/>
      <c r="R113" s="17"/>
      <c r="S113" s="17"/>
      <c r="T113" s="17"/>
      <c r="U113" s="36"/>
      <c r="V113" s="36"/>
      <c r="W113" s="38"/>
      <c r="X113" s="38"/>
      <c r="AC113">
        <f t="shared" ref="AC113:AG117" si="34">D113</f>
        <v>62.015000000000008</v>
      </c>
      <c r="AD113">
        <f t="shared" si="34"/>
        <v>0</v>
      </c>
      <c r="AE113">
        <f t="shared" si="34"/>
        <v>0</v>
      </c>
      <c r="AF113">
        <f t="shared" si="34"/>
        <v>16</v>
      </c>
      <c r="AG113">
        <f t="shared" si="34"/>
        <v>62.015000000000008</v>
      </c>
      <c r="AH113">
        <f>C113</f>
        <v>16</v>
      </c>
    </row>
    <row r="114" spans="1:38" ht="15.75">
      <c r="A114" s="19"/>
      <c r="B114" s="56" t="s">
        <v>249</v>
      </c>
      <c r="C114" s="61">
        <f>COUNT('Bieu 1A'!G554:G556)</f>
        <v>0</v>
      </c>
      <c r="D114" s="62">
        <f>SUM('Bieu 1A'!G554:G556)</f>
        <v>0</v>
      </c>
      <c r="E114" s="61"/>
      <c r="F114" s="62"/>
      <c r="G114" s="61">
        <f>COUNTA('Bieu 1A'!I554:I556)</f>
        <v>0</v>
      </c>
      <c r="H114" s="62">
        <f>SUM('Bieu 1A'!I554:I556)</f>
        <v>0</v>
      </c>
      <c r="I114" s="114"/>
      <c r="J114" s="114">
        <f>C114+C115</f>
        <v>3</v>
      </c>
      <c r="K114" s="114">
        <f>J114-I114</f>
        <v>3</v>
      </c>
      <c r="L114">
        <f>C114</f>
        <v>0</v>
      </c>
      <c r="M114" s="17"/>
      <c r="N114" s="17"/>
      <c r="O114" s="17"/>
      <c r="P114" s="17"/>
      <c r="Q114" s="17"/>
      <c r="R114" s="17"/>
      <c r="S114" s="17"/>
      <c r="T114" s="17"/>
      <c r="U114" s="36"/>
      <c r="V114" s="36"/>
      <c r="W114" s="38"/>
      <c r="X114" s="38"/>
      <c r="AC114">
        <f t="shared" si="34"/>
        <v>0</v>
      </c>
      <c r="AD114">
        <f t="shared" si="34"/>
        <v>0</v>
      </c>
      <c r="AE114">
        <f t="shared" si="34"/>
        <v>0</v>
      </c>
      <c r="AF114">
        <f t="shared" si="34"/>
        <v>0</v>
      </c>
      <c r="AG114">
        <f t="shared" si="34"/>
        <v>0</v>
      </c>
      <c r="AH114">
        <f>C114</f>
        <v>0</v>
      </c>
    </row>
    <row r="115" spans="1:38" ht="15.75">
      <c r="A115" s="19"/>
      <c r="B115" s="56" t="s">
        <v>247</v>
      </c>
      <c r="C115" s="61">
        <f>COUNTA('Bieu 1B'!G197:G200)</f>
        <v>3</v>
      </c>
      <c r="D115" s="62">
        <f>SUM('Bieu 1B'!G197:G200)</f>
        <v>0.77169999999999994</v>
      </c>
      <c r="E115" s="61">
        <f>COUNTA('Bieu 1B'!H197:H199)</f>
        <v>0</v>
      </c>
      <c r="F115" s="62">
        <f>SUM('Bieu 1B'!H197:H199)</f>
        <v>0</v>
      </c>
      <c r="G115" s="61">
        <f>COUNTA('Bieu 1B'!I197:I200)</f>
        <v>3</v>
      </c>
      <c r="H115" s="62">
        <f>SUM('Bieu 1B'!I197:I200)</f>
        <v>0.77169999999999994</v>
      </c>
      <c r="I115" s="114"/>
      <c r="J115" s="114"/>
      <c r="K115" s="114"/>
      <c r="L115">
        <f>C115</f>
        <v>3</v>
      </c>
      <c r="M115" s="17"/>
      <c r="N115" s="17"/>
      <c r="O115" s="17"/>
      <c r="P115" s="17"/>
      <c r="Q115" s="17"/>
      <c r="R115" s="17"/>
      <c r="S115" s="17"/>
      <c r="T115" s="17"/>
      <c r="U115" s="36"/>
      <c r="V115" s="36"/>
      <c r="W115" s="38"/>
      <c r="X115" s="38"/>
      <c r="AC115">
        <f t="shared" si="34"/>
        <v>0.77169999999999994</v>
      </c>
      <c r="AD115">
        <f t="shared" si="34"/>
        <v>0</v>
      </c>
      <c r="AE115">
        <f t="shared" si="34"/>
        <v>0</v>
      </c>
      <c r="AF115">
        <f t="shared" si="34"/>
        <v>3</v>
      </c>
      <c r="AG115">
        <f t="shared" si="34"/>
        <v>0.77169999999999994</v>
      </c>
      <c r="AI115">
        <f>C115</f>
        <v>3</v>
      </c>
      <c r="AL115">
        <f>F115</f>
        <v>0</v>
      </c>
    </row>
    <row r="116" spans="1:38" ht="15.75">
      <c r="A116" s="19"/>
      <c r="B116" s="56">
        <v>2.1</v>
      </c>
      <c r="C116" s="61">
        <f>COUNTA('Bieu 2'!G231:G238)</f>
        <v>6</v>
      </c>
      <c r="D116" s="62">
        <f>SUM('Bieu 2'!G231:G238)</f>
        <v>3.7508500000000002</v>
      </c>
      <c r="E116" s="61"/>
      <c r="F116" s="61"/>
      <c r="G116" s="61">
        <f>COUNTA('Bieu 2'!I231:I238)</f>
        <v>6</v>
      </c>
      <c r="H116" s="62">
        <f>SUM('Bieu 2'!I231:I238)</f>
        <v>3.7508500000000002</v>
      </c>
      <c r="I116" s="114"/>
      <c r="J116" s="114"/>
      <c r="K116" s="114"/>
      <c r="L116">
        <f>C116</f>
        <v>6</v>
      </c>
      <c r="M116" s="17"/>
      <c r="N116" s="17"/>
      <c r="O116" s="17"/>
      <c r="P116" s="17"/>
      <c r="Q116" s="17"/>
      <c r="R116" s="17"/>
      <c r="S116" s="17"/>
      <c r="T116" s="17"/>
      <c r="U116" s="36"/>
      <c r="V116" s="36"/>
      <c r="W116" s="38"/>
      <c r="X116" s="38"/>
      <c r="AC116">
        <f t="shared" si="34"/>
        <v>3.7508500000000002</v>
      </c>
      <c r="AD116">
        <f t="shared" si="34"/>
        <v>0</v>
      </c>
      <c r="AE116">
        <f t="shared" si="34"/>
        <v>0</v>
      </c>
      <c r="AF116">
        <f t="shared" si="34"/>
        <v>6</v>
      </c>
      <c r="AG116">
        <f t="shared" si="34"/>
        <v>3.7508500000000002</v>
      </c>
      <c r="AJ116">
        <f>C116</f>
        <v>6</v>
      </c>
    </row>
    <row r="117" spans="1:38" ht="15.75">
      <c r="A117" s="19"/>
      <c r="B117" s="56">
        <v>2.2000000000000002</v>
      </c>
      <c r="C117" s="61">
        <f>COUNTA('Bieu 2'!G240:G240)</f>
        <v>1</v>
      </c>
      <c r="D117" s="62">
        <f>SUM('Bieu 2'!G240:G240)</f>
        <v>2.3593000000000002</v>
      </c>
      <c r="E117" s="61">
        <f>COUNTA('Bieu 2'!H240:H240)</f>
        <v>1</v>
      </c>
      <c r="F117" s="61">
        <f>SUM('Bieu 2'!H240:H240)</f>
        <v>2.3593000000000002</v>
      </c>
      <c r="G117" s="61">
        <f>COUNTA('Bieu 2'!I240:I240)</f>
        <v>1</v>
      </c>
      <c r="H117" s="62">
        <f>SUM('Bieu 2'!I240:I240)</f>
        <v>2.3593000000000002</v>
      </c>
      <c r="I117" s="114"/>
      <c r="J117" s="114"/>
      <c r="K117" s="114"/>
      <c r="L117">
        <f>C117</f>
        <v>1</v>
      </c>
      <c r="M117" s="17"/>
      <c r="N117" s="17"/>
      <c r="O117" s="17"/>
      <c r="P117" s="17"/>
      <c r="Q117" s="17"/>
      <c r="R117" s="17"/>
      <c r="S117" s="17"/>
      <c r="T117" s="17"/>
      <c r="U117" s="37"/>
      <c r="V117" s="38"/>
      <c r="W117" s="38"/>
      <c r="X117" s="38"/>
      <c r="AC117">
        <f t="shared" si="34"/>
        <v>2.3593000000000002</v>
      </c>
      <c r="AD117">
        <f t="shared" si="34"/>
        <v>1</v>
      </c>
      <c r="AE117">
        <f t="shared" si="34"/>
        <v>2.3593000000000002</v>
      </c>
      <c r="AF117">
        <f t="shared" si="34"/>
        <v>1</v>
      </c>
      <c r="AG117">
        <f t="shared" si="34"/>
        <v>2.3593000000000002</v>
      </c>
      <c r="AJ117">
        <f>C117</f>
        <v>1</v>
      </c>
    </row>
    <row r="118" spans="1:38" s="24" customFormat="1" ht="15.75">
      <c r="A118" s="19">
        <v>19</v>
      </c>
      <c r="B118" s="18" t="s">
        <v>133</v>
      </c>
      <c r="C118" s="61">
        <f t="shared" ref="C118:H118" si="35">SUM(C119:C123)</f>
        <v>67</v>
      </c>
      <c r="D118" s="62">
        <f t="shared" si="35"/>
        <v>200.49679000000003</v>
      </c>
      <c r="E118" s="61">
        <f t="shared" si="35"/>
        <v>4</v>
      </c>
      <c r="F118" s="62">
        <f t="shared" si="35"/>
        <v>5.4</v>
      </c>
      <c r="G118" s="61">
        <f t="shared" si="35"/>
        <v>67</v>
      </c>
      <c r="H118" s="62">
        <f t="shared" si="35"/>
        <v>198.59679</v>
      </c>
      <c r="I118" s="114"/>
      <c r="J118" s="114">
        <f>C118+C119</f>
        <v>94</v>
      </c>
      <c r="K118" s="114">
        <f>J118-I118</f>
        <v>94</v>
      </c>
      <c r="M118" s="17">
        <v>4</v>
      </c>
      <c r="N118" s="17">
        <v>18.61</v>
      </c>
      <c r="O118" s="17"/>
      <c r="P118" s="17"/>
      <c r="Q118" s="17">
        <v>3</v>
      </c>
      <c r="R118" s="17">
        <v>18.45</v>
      </c>
      <c r="S118" s="17"/>
      <c r="T118" s="17"/>
      <c r="U118" s="37">
        <v>37</v>
      </c>
      <c r="V118" s="38">
        <v>232.21</v>
      </c>
      <c r="W118"/>
      <c r="X118"/>
      <c r="Y118"/>
      <c r="Z118"/>
      <c r="AA118">
        <v>58</v>
      </c>
      <c r="AB118">
        <v>397.89</v>
      </c>
      <c r="AC118"/>
    </row>
    <row r="119" spans="1:38" ht="15.75">
      <c r="A119" s="19"/>
      <c r="B119" s="56" t="s">
        <v>248</v>
      </c>
      <c r="C119" s="61">
        <f>COUNTA('Bieu 1A'!G559:G587)</f>
        <v>27</v>
      </c>
      <c r="D119" s="62">
        <f>SUM('Bieu 1A'!G559:G587)</f>
        <v>68.547240000000016</v>
      </c>
      <c r="E119" s="61"/>
      <c r="F119" s="62"/>
      <c r="G119" s="61">
        <f>COUNTA('Bieu 1A'!I559:I587)</f>
        <v>27</v>
      </c>
      <c r="H119" s="62">
        <f>SUM('Bieu 1A'!I559:I587)</f>
        <v>66.647240000000011</v>
      </c>
      <c r="I119" s="114">
        <f>COUNTA('Bieu 1A'!G560:G587)</f>
        <v>27</v>
      </c>
      <c r="J119" s="114">
        <f>C119+C120</f>
        <v>52</v>
      </c>
      <c r="K119" s="114">
        <f>J119-I119</f>
        <v>25</v>
      </c>
      <c r="L119">
        <f>C119</f>
        <v>27</v>
      </c>
      <c r="M119" s="17"/>
      <c r="N119" s="17"/>
      <c r="O119" s="17"/>
      <c r="P119" s="17"/>
      <c r="Q119" s="17"/>
      <c r="R119" s="17"/>
      <c r="S119" s="17"/>
      <c r="T119" s="17"/>
      <c r="U119" s="36"/>
      <c r="V119" s="36"/>
      <c r="W119" s="38"/>
      <c r="X119" s="38"/>
      <c r="AC119">
        <f t="shared" ref="AC119:AG123" si="36">D119</f>
        <v>68.547240000000016</v>
      </c>
      <c r="AD119">
        <f t="shared" si="36"/>
        <v>0</v>
      </c>
      <c r="AE119">
        <f t="shared" si="36"/>
        <v>0</v>
      </c>
      <c r="AF119">
        <f t="shared" si="36"/>
        <v>27</v>
      </c>
      <c r="AG119">
        <f t="shared" si="36"/>
        <v>66.647240000000011</v>
      </c>
      <c r="AH119">
        <f>C119</f>
        <v>27</v>
      </c>
    </row>
    <row r="120" spans="1:38" ht="15.75">
      <c r="A120" s="19"/>
      <c r="B120" s="56" t="s">
        <v>249</v>
      </c>
      <c r="C120" s="61">
        <f>COUNTA('Bieu 1A'!G588:G613)</f>
        <v>25</v>
      </c>
      <c r="D120" s="61">
        <f>SUM('Bieu 1A'!G588:G613)</f>
        <v>9.14</v>
      </c>
      <c r="E120" s="61"/>
      <c r="F120" s="61"/>
      <c r="G120" s="61">
        <f>COUNTA('Bieu 1A'!I588:I613)</f>
        <v>25</v>
      </c>
      <c r="H120" s="61">
        <f>SUM('Bieu 1A'!I588:I613)</f>
        <v>9.14</v>
      </c>
      <c r="I120" s="114"/>
      <c r="J120" s="114">
        <f>C120+C121</f>
        <v>32</v>
      </c>
      <c r="K120" s="114">
        <f>J120-I120</f>
        <v>32</v>
      </c>
      <c r="L120">
        <f>C120</f>
        <v>25</v>
      </c>
      <c r="M120" s="17"/>
      <c r="N120" s="17"/>
      <c r="O120" s="17"/>
      <c r="P120" s="17"/>
      <c r="Q120" s="17"/>
      <c r="R120" s="17"/>
      <c r="S120" s="17"/>
      <c r="T120" s="17"/>
      <c r="U120" s="36"/>
      <c r="V120" s="36"/>
      <c r="W120" s="38"/>
      <c r="X120" s="38"/>
      <c r="AC120">
        <f t="shared" si="36"/>
        <v>9.14</v>
      </c>
      <c r="AD120">
        <f t="shared" si="36"/>
        <v>0</v>
      </c>
      <c r="AE120">
        <f t="shared" si="36"/>
        <v>0</v>
      </c>
      <c r="AF120">
        <f t="shared" si="36"/>
        <v>25</v>
      </c>
      <c r="AG120">
        <f t="shared" si="36"/>
        <v>9.14</v>
      </c>
      <c r="AH120">
        <f>C120</f>
        <v>25</v>
      </c>
    </row>
    <row r="121" spans="1:38" ht="15.75">
      <c r="A121" s="19"/>
      <c r="B121" s="56" t="s">
        <v>247</v>
      </c>
      <c r="C121" s="61">
        <f>COUNTA('Bieu 1B'!G202:G209)</f>
        <v>7</v>
      </c>
      <c r="D121" s="62">
        <f>SUM('Bieu 1B'!G202:G209)</f>
        <v>26.941499999999998</v>
      </c>
      <c r="E121" s="61">
        <f>COUNTA('Bieu 1B'!H202:H209)</f>
        <v>4</v>
      </c>
      <c r="F121" s="62">
        <f>SUM('Bieu 1B'!H202:H209)</f>
        <v>5.4</v>
      </c>
      <c r="G121" s="61">
        <f>COUNTA('Bieu 1B'!I202:I209)</f>
        <v>7</v>
      </c>
      <c r="H121" s="62">
        <f>SUM('Bieu 1B'!I202:I209)</f>
        <v>26.941499999999998</v>
      </c>
      <c r="I121" s="114"/>
      <c r="J121" s="114"/>
      <c r="K121" s="114"/>
      <c r="L121">
        <f>C121</f>
        <v>7</v>
      </c>
      <c r="M121" s="17"/>
      <c r="N121" s="17"/>
      <c r="O121" s="17"/>
      <c r="P121" s="17"/>
      <c r="Q121" s="17"/>
      <c r="R121" s="17"/>
      <c r="S121" s="17"/>
      <c r="T121" s="17"/>
      <c r="U121" s="36"/>
      <c r="V121" s="36"/>
      <c r="W121" s="38"/>
      <c r="X121" s="38"/>
      <c r="AC121">
        <f t="shared" si="36"/>
        <v>26.941499999999998</v>
      </c>
      <c r="AD121">
        <f t="shared" si="36"/>
        <v>4</v>
      </c>
      <c r="AE121">
        <f t="shared" si="36"/>
        <v>5.4</v>
      </c>
      <c r="AF121">
        <f t="shared" si="36"/>
        <v>7</v>
      </c>
      <c r="AG121">
        <f t="shared" si="36"/>
        <v>26.941499999999998</v>
      </c>
      <c r="AI121">
        <f>C121</f>
        <v>7</v>
      </c>
      <c r="AL121">
        <f>F121</f>
        <v>5.4</v>
      </c>
    </row>
    <row r="122" spans="1:38" ht="15.75">
      <c r="A122" s="19"/>
      <c r="B122" s="56">
        <v>2.1</v>
      </c>
      <c r="C122" s="61">
        <f>COUNTA('Bieu 2'!G243:G252)</f>
        <v>8</v>
      </c>
      <c r="D122" s="62">
        <f>SUM('Bieu 2'!G243:G252)</f>
        <v>95.868049999999997</v>
      </c>
      <c r="E122" s="61"/>
      <c r="F122" s="62"/>
      <c r="G122" s="61">
        <f>COUNTA('Bieu 2'!I243:I252)</f>
        <v>8</v>
      </c>
      <c r="H122" s="62">
        <f>SUM('Bieu 2'!I243:I252)</f>
        <v>95.868049999999997</v>
      </c>
      <c r="I122" s="114"/>
      <c r="J122" s="114"/>
      <c r="K122" s="114"/>
      <c r="L122">
        <f>C122</f>
        <v>8</v>
      </c>
      <c r="M122" s="17"/>
      <c r="N122" s="17"/>
      <c r="O122" s="17"/>
      <c r="P122" s="17"/>
      <c r="Q122" s="17"/>
      <c r="R122" s="17"/>
      <c r="S122" s="17"/>
      <c r="T122" s="17"/>
      <c r="U122" s="36"/>
      <c r="V122" s="36"/>
      <c r="W122" s="38"/>
      <c r="X122" s="38"/>
      <c r="AC122">
        <f t="shared" si="36"/>
        <v>95.868049999999997</v>
      </c>
      <c r="AD122">
        <f t="shared" si="36"/>
        <v>0</v>
      </c>
      <c r="AE122">
        <f t="shared" si="36"/>
        <v>0</v>
      </c>
      <c r="AF122">
        <f t="shared" si="36"/>
        <v>8</v>
      </c>
      <c r="AG122">
        <f t="shared" si="36"/>
        <v>95.868049999999997</v>
      </c>
      <c r="AJ122">
        <f>C122</f>
        <v>8</v>
      </c>
    </row>
    <row r="123" spans="1:38" ht="15.75">
      <c r="A123" s="19"/>
      <c r="B123" s="56">
        <v>2.2000000000000002</v>
      </c>
      <c r="C123" s="61"/>
      <c r="D123" s="62"/>
      <c r="E123" s="61"/>
      <c r="F123" s="62"/>
      <c r="G123" s="61"/>
      <c r="H123" s="61"/>
      <c r="I123" s="115"/>
      <c r="J123" s="115"/>
      <c r="K123" s="115"/>
      <c r="L123">
        <f>C123</f>
        <v>0</v>
      </c>
      <c r="M123" s="49"/>
      <c r="N123" s="49"/>
      <c r="O123" s="17"/>
      <c r="P123" s="17"/>
      <c r="Q123" s="17"/>
      <c r="R123" s="17"/>
      <c r="S123" s="17"/>
      <c r="T123" s="17"/>
      <c r="U123" s="36"/>
      <c r="V123" s="36"/>
      <c r="W123" s="38"/>
      <c r="X123" s="38"/>
      <c r="AC123">
        <f t="shared" si="36"/>
        <v>0</v>
      </c>
      <c r="AD123">
        <f t="shared" si="36"/>
        <v>0</v>
      </c>
      <c r="AE123">
        <f t="shared" si="36"/>
        <v>0</v>
      </c>
      <c r="AF123">
        <f t="shared" si="36"/>
        <v>0</v>
      </c>
      <c r="AG123">
        <f t="shared" si="36"/>
        <v>0</v>
      </c>
      <c r="AJ123">
        <f>C123</f>
        <v>0</v>
      </c>
    </row>
    <row r="124" spans="1:38" s="24" customFormat="1" ht="15.75">
      <c r="A124" s="19">
        <v>7</v>
      </c>
      <c r="B124" s="18" t="s">
        <v>47</v>
      </c>
      <c r="C124" s="61">
        <f t="shared" ref="C124:H124" si="37">SUM(C125:C129)</f>
        <v>30</v>
      </c>
      <c r="D124" s="62">
        <f t="shared" si="37"/>
        <v>145.84210000000002</v>
      </c>
      <c r="E124" s="61">
        <f t="shared" si="37"/>
        <v>2</v>
      </c>
      <c r="F124" s="62">
        <f t="shared" si="37"/>
        <v>9.5</v>
      </c>
      <c r="G124" s="61">
        <f t="shared" si="37"/>
        <v>29</v>
      </c>
      <c r="H124" s="62">
        <f t="shared" si="37"/>
        <v>121.77110000000002</v>
      </c>
      <c r="I124" s="114"/>
      <c r="J124" s="114">
        <f>C124+C125</f>
        <v>47</v>
      </c>
      <c r="K124" s="114">
        <f>J124-I124</f>
        <v>47</v>
      </c>
      <c r="M124" s="36">
        <v>14</v>
      </c>
      <c r="N124" s="36">
        <v>18.71</v>
      </c>
      <c r="O124" s="17">
        <v>27</v>
      </c>
      <c r="P124" s="17">
        <v>26.96</v>
      </c>
      <c r="Q124" s="17">
        <v>14</v>
      </c>
      <c r="R124" s="17">
        <v>18.71</v>
      </c>
      <c r="S124" s="17">
        <v>25</v>
      </c>
      <c r="T124" s="17">
        <v>26.01</v>
      </c>
      <c r="U124" s="36">
        <v>71</v>
      </c>
      <c r="V124" s="36">
        <v>74.709999999999994</v>
      </c>
      <c r="W124"/>
      <c r="X124"/>
      <c r="Y124"/>
      <c r="Z124"/>
      <c r="AA124">
        <v>74</v>
      </c>
      <c r="AB124">
        <v>117.19</v>
      </c>
      <c r="AC124"/>
    </row>
    <row r="125" spans="1:38" ht="15.75">
      <c r="A125" s="19"/>
      <c r="B125" s="56" t="s">
        <v>248</v>
      </c>
      <c r="C125" s="61">
        <f>COUNTA('Bieu 1A'!G616:G634)</f>
        <v>17</v>
      </c>
      <c r="D125" s="62">
        <f>SUM('Bieu 1A'!G616:G634)</f>
        <v>36.339100000000002</v>
      </c>
      <c r="E125" s="61"/>
      <c r="F125" s="62"/>
      <c r="G125" s="61">
        <f>COUNTA('Bieu 1A'!I616:I634)</f>
        <v>17</v>
      </c>
      <c r="H125" s="62">
        <f>SUM('Bieu 1A'!I616:I634)</f>
        <v>16.339100000000002</v>
      </c>
      <c r="I125" s="114">
        <f>COUNTA('Bieu 1A'!G617:G637)</f>
        <v>19</v>
      </c>
      <c r="J125" s="114">
        <f>C125+C126</f>
        <v>19</v>
      </c>
      <c r="K125" s="114">
        <f>J125-I125</f>
        <v>0</v>
      </c>
      <c r="L125">
        <f>C125</f>
        <v>17</v>
      </c>
      <c r="M125" s="17"/>
      <c r="N125" s="17"/>
      <c r="O125" s="17"/>
      <c r="P125" s="17"/>
      <c r="Q125" s="17"/>
      <c r="R125" s="17"/>
      <c r="S125" s="17"/>
      <c r="T125" s="17"/>
      <c r="U125" s="36"/>
      <c r="V125" s="36"/>
      <c r="W125" s="38"/>
      <c r="X125" s="38"/>
      <c r="AC125">
        <f t="shared" ref="AC125:AG129" si="38">D125</f>
        <v>36.339100000000002</v>
      </c>
      <c r="AD125">
        <f t="shared" si="38"/>
        <v>0</v>
      </c>
      <c r="AE125">
        <f t="shared" si="38"/>
        <v>0</v>
      </c>
      <c r="AF125">
        <f t="shared" si="38"/>
        <v>17</v>
      </c>
      <c r="AG125">
        <f t="shared" si="38"/>
        <v>16.339100000000002</v>
      </c>
      <c r="AH125">
        <f>C125</f>
        <v>17</v>
      </c>
    </row>
    <row r="126" spans="1:38" ht="15.75">
      <c r="A126" s="19"/>
      <c r="B126" s="56" t="s">
        <v>249</v>
      </c>
      <c r="C126" s="61">
        <f>COUNTA('Bieu 1A'!G636:G637)</f>
        <v>2</v>
      </c>
      <c r="D126" s="62">
        <f>SUM('Bieu 1A'!G636:G637)</f>
        <v>8.65</v>
      </c>
      <c r="E126" s="61">
        <f>COUNTA('Bieu 1A'!H636:H637)</f>
        <v>1</v>
      </c>
      <c r="F126" s="62">
        <f>SUM('Bieu 1A'!H636:H637)</f>
        <v>8</v>
      </c>
      <c r="G126" s="61">
        <f>COUNTA('Bieu 1A'!I636:I637)</f>
        <v>2</v>
      </c>
      <c r="H126" s="62">
        <f>SUM('Bieu 1A'!I636:I637)</f>
        <v>8.65</v>
      </c>
      <c r="I126" s="114"/>
      <c r="J126" s="114">
        <f>C126+C127</f>
        <v>3</v>
      </c>
      <c r="K126" s="114">
        <f>J126-I126</f>
        <v>3</v>
      </c>
      <c r="L126">
        <f>C126</f>
        <v>2</v>
      </c>
      <c r="M126" s="17"/>
      <c r="N126" s="17"/>
      <c r="O126" s="17"/>
      <c r="P126" s="17"/>
      <c r="Q126" s="17"/>
      <c r="R126" s="17"/>
      <c r="S126" s="17"/>
      <c r="T126" s="17"/>
      <c r="U126" s="36"/>
      <c r="V126" s="36"/>
      <c r="W126" s="38"/>
      <c r="X126" s="38"/>
      <c r="AC126">
        <f t="shared" si="38"/>
        <v>8.65</v>
      </c>
      <c r="AD126">
        <f t="shared" si="38"/>
        <v>1</v>
      </c>
      <c r="AE126">
        <f t="shared" si="38"/>
        <v>8</v>
      </c>
      <c r="AF126">
        <f t="shared" si="38"/>
        <v>2</v>
      </c>
      <c r="AG126">
        <f t="shared" si="38"/>
        <v>8.65</v>
      </c>
      <c r="AH126">
        <f>C126</f>
        <v>2</v>
      </c>
    </row>
    <row r="127" spans="1:38" ht="15.75">
      <c r="A127" s="19"/>
      <c r="B127" s="56" t="s">
        <v>247</v>
      </c>
      <c r="C127" s="61">
        <f>COUNTA('Bieu 1B'!G211:G211)</f>
        <v>1</v>
      </c>
      <c r="D127" s="62">
        <f>SUM('Bieu 1B'!G211:G211)</f>
        <v>1.5</v>
      </c>
      <c r="E127" s="61">
        <f>COUNTA('Bieu 1B'!H211:H211)</f>
        <v>1</v>
      </c>
      <c r="F127" s="62">
        <f>SUM('Bieu 1B'!H211:H211)</f>
        <v>1.5</v>
      </c>
      <c r="G127" s="61">
        <f>COUNTA('Bieu 1B'!I211:I211)</f>
        <v>0</v>
      </c>
      <c r="H127" s="62">
        <f>SUM('Bieu 1B'!I211:I211)</f>
        <v>0</v>
      </c>
      <c r="I127" s="114"/>
      <c r="J127" s="114"/>
      <c r="K127" s="114"/>
      <c r="L127">
        <f>C127</f>
        <v>1</v>
      </c>
      <c r="M127" s="17"/>
      <c r="N127" s="17"/>
      <c r="O127" s="17"/>
      <c r="P127" s="17"/>
      <c r="Q127" s="17"/>
      <c r="R127" s="17"/>
      <c r="S127" s="17"/>
      <c r="T127" s="17"/>
      <c r="U127" s="36"/>
      <c r="V127" s="36"/>
      <c r="W127" s="38"/>
      <c r="X127" s="38"/>
      <c r="AC127">
        <f t="shared" si="38"/>
        <v>1.5</v>
      </c>
      <c r="AD127">
        <f t="shared" si="38"/>
        <v>1</v>
      </c>
      <c r="AE127">
        <f t="shared" si="38"/>
        <v>1.5</v>
      </c>
      <c r="AF127">
        <f t="shared" si="38"/>
        <v>0</v>
      </c>
      <c r="AG127">
        <f t="shared" si="38"/>
        <v>0</v>
      </c>
      <c r="AI127">
        <f>C127</f>
        <v>1</v>
      </c>
      <c r="AL127">
        <f>F127</f>
        <v>1.5</v>
      </c>
    </row>
    <row r="128" spans="1:38" ht="15.75">
      <c r="A128" s="19"/>
      <c r="B128" s="56">
        <v>2.1</v>
      </c>
      <c r="C128" s="61">
        <f>COUNTA('Bieu 2'!G255:G266)</f>
        <v>10</v>
      </c>
      <c r="D128" s="62">
        <f>SUM('Bieu 2'!G255:G266)</f>
        <v>99.353000000000009</v>
      </c>
      <c r="E128" s="61"/>
      <c r="F128" s="61"/>
      <c r="G128" s="61">
        <f>COUNTA('Bieu 2'!I255:I266)</f>
        <v>10</v>
      </c>
      <c r="H128" s="62">
        <f>SUM('Bieu 2'!I255:I266)</f>
        <v>96.782000000000011</v>
      </c>
      <c r="I128" s="114"/>
      <c r="J128" s="114"/>
      <c r="K128" s="114"/>
      <c r="L128">
        <f>C128</f>
        <v>10</v>
      </c>
      <c r="M128" s="17"/>
      <c r="N128" s="17"/>
      <c r="O128" s="17"/>
      <c r="P128" s="17"/>
      <c r="Q128" s="17"/>
      <c r="R128" s="17"/>
      <c r="S128" s="17"/>
      <c r="T128" s="17"/>
      <c r="U128" s="36"/>
      <c r="V128" s="36"/>
      <c r="W128" s="38"/>
      <c r="X128" s="38"/>
      <c r="AC128">
        <f t="shared" si="38"/>
        <v>99.353000000000009</v>
      </c>
      <c r="AD128">
        <f t="shared" si="38"/>
        <v>0</v>
      </c>
      <c r="AE128">
        <f t="shared" si="38"/>
        <v>0</v>
      </c>
      <c r="AF128">
        <f t="shared" si="38"/>
        <v>10</v>
      </c>
      <c r="AG128">
        <f t="shared" si="38"/>
        <v>96.782000000000011</v>
      </c>
      <c r="AJ128">
        <f>C128</f>
        <v>10</v>
      </c>
    </row>
    <row r="129" spans="1:38" ht="15.75">
      <c r="A129" s="19"/>
      <c r="B129" s="56">
        <v>2.2000000000000002</v>
      </c>
      <c r="C129" s="61">
        <f>COUNTA('Bieu 2'!G268:G268)</f>
        <v>0</v>
      </c>
      <c r="D129" s="62">
        <f>SUM('Bieu 2'!G268:G268)</f>
        <v>0</v>
      </c>
      <c r="E129" s="61">
        <f>COUNTA('Bieu 2'!H268:H268)</f>
        <v>0</v>
      </c>
      <c r="F129" s="61">
        <f>SUM('Bieu 2'!H268:H268)</f>
        <v>0</v>
      </c>
      <c r="G129" s="61">
        <f>COUNTA('Bieu 2'!I268:I268)</f>
        <v>0</v>
      </c>
      <c r="H129" s="62">
        <f>SUM('Bieu 2'!I268:I268)</f>
        <v>0</v>
      </c>
      <c r="I129" s="114"/>
      <c r="J129" s="114"/>
      <c r="K129" s="114"/>
      <c r="L129">
        <f>C129</f>
        <v>0</v>
      </c>
      <c r="M129" s="17"/>
      <c r="N129" s="17"/>
      <c r="O129" s="17"/>
      <c r="P129" s="17"/>
      <c r="Q129" s="17"/>
      <c r="R129" s="17"/>
      <c r="S129" s="17"/>
      <c r="T129" s="17"/>
      <c r="U129" s="36"/>
      <c r="V129" s="36"/>
      <c r="W129" s="38"/>
      <c r="X129" s="38"/>
      <c r="AC129">
        <f t="shared" si="38"/>
        <v>0</v>
      </c>
      <c r="AD129">
        <f t="shared" si="38"/>
        <v>0</v>
      </c>
      <c r="AE129">
        <f t="shared" si="38"/>
        <v>0</v>
      </c>
      <c r="AF129">
        <f t="shared" si="38"/>
        <v>0</v>
      </c>
      <c r="AG129">
        <f t="shared" si="38"/>
        <v>0</v>
      </c>
      <c r="AJ129">
        <f>C129</f>
        <v>0</v>
      </c>
    </row>
    <row r="130" spans="1:38" s="24" customFormat="1" ht="15.75">
      <c r="A130" s="19">
        <v>8</v>
      </c>
      <c r="B130" s="18" t="s">
        <v>49</v>
      </c>
      <c r="C130" s="61">
        <f t="shared" ref="C130:H130" si="39">SUM(C131:C135)</f>
        <v>45</v>
      </c>
      <c r="D130" s="62">
        <f t="shared" si="39"/>
        <v>194.26</v>
      </c>
      <c r="E130" s="61">
        <f t="shared" si="39"/>
        <v>6</v>
      </c>
      <c r="F130" s="61">
        <f t="shared" si="39"/>
        <v>5.5</v>
      </c>
      <c r="G130" s="61">
        <f t="shared" si="39"/>
        <v>45</v>
      </c>
      <c r="H130" s="62">
        <f t="shared" si="39"/>
        <v>140.82</v>
      </c>
      <c r="I130" s="114"/>
      <c r="J130" s="114">
        <f>C130+C131</f>
        <v>72</v>
      </c>
      <c r="K130" s="114">
        <f>J130-I130</f>
        <v>72</v>
      </c>
      <c r="M130" s="17">
        <v>34</v>
      </c>
      <c r="N130" s="17">
        <v>43.9</v>
      </c>
      <c r="O130" s="17">
        <v>16</v>
      </c>
      <c r="P130" s="17">
        <v>119.34</v>
      </c>
      <c r="Q130" s="17">
        <v>29</v>
      </c>
      <c r="R130" s="17">
        <v>36.54</v>
      </c>
      <c r="S130" s="17">
        <v>9</v>
      </c>
      <c r="T130" s="17">
        <v>20.46</v>
      </c>
      <c r="U130" s="37">
        <v>78</v>
      </c>
      <c r="V130" s="37">
        <v>401.27</v>
      </c>
      <c r="W130"/>
      <c r="X130"/>
      <c r="Y130"/>
      <c r="Z130"/>
      <c r="AA130">
        <v>78</v>
      </c>
      <c r="AB130">
        <f>SUM('[9]Danh muc 2018'!$E$6:$E$85)</f>
        <v>468.64578999999992</v>
      </c>
      <c r="AC130"/>
    </row>
    <row r="131" spans="1:38" ht="15.75">
      <c r="A131" s="19"/>
      <c r="B131" s="56" t="s">
        <v>248</v>
      </c>
      <c r="C131" s="61">
        <f>COUNTA('Bieu 1A'!G640:G668)</f>
        <v>27</v>
      </c>
      <c r="D131" s="62">
        <f>SUM('Bieu 1A'!G640:G668)</f>
        <v>59.61</v>
      </c>
      <c r="E131" s="61"/>
      <c r="F131" s="61"/>
      <c r="G131" s="61">
        <f>COUNTA('Bieu 1A'!I640:I668)</f>
        <v>27</v>
      </c>
      <c r="H131" s="62">
        <f>SUM('Bieu 1A'!I640:I668)</f>
        <v>50.919999999999995</v>
      </c>
      <c r="I131" s="114">
        <f>COUNTA('Bieu 1A'!G641:G668)</f>
        <v>27</v>
      </c>
      <c r="J131" s="114">
        <f>C131+C132</f>
        <v>28</v>
      </c>
      <c r="K131" s="114">
        <f>J131-I131</f>
        <v>1</v>
      </c>
      <c r="L131">
        <f>C131</f>
        <v>27</v>
      </c>
      <c r="M131" s="17"/>
      <c r="N131" s="17"/>
      <c r="O131" s="17"/>
      <c r="P131" s="17"/>
      <c r="Q131" s="17"/>
      <c r="R131" s="17"/>
      <c r="S131" s="17"/>
      <c r="T131" s="17"/>
      <c r="U131" s="36"/>
      <c r="V131" s="36"/>
      <c r="W131" s="38"/>
      <c r="X131" s="38"/>
      <c r="AC131">
        <f t="shared" ref="AC131:AG135" si="40">D131</f>
        <v>59.61</v>
      </c>
      <c r="AD131">
        <f t="shared" si="40"/>
        <v>0</v>
      </c>
      <c r="AE131">
        <f t="shared" si="40"/>
        <v>0</v>
      </c>
      <c r="AF131">
        <f t="shared" si="40"/>
        <v>27</v>
      </c>
      <c r="AG131">
        <f t="shared" si="40"/>
        <v>50.919999999999995</v>
      </c>
      <c r="AH131">
        <f>C131</f>
        <v>27</v>
      </c>
    </row>
    <row r="132" spans="1:38" ht="15.75">
      <c r="A132" s="19"/>
      <c r="B132" s="56" t="s">
        <v>249</v>
      </c>
      <c r="C132" s="61">
        <f>COUNTA('Bieu 1A'!G669:G670)</f>
        <v>1</v>
      </c>
      <c r="D132" s="62">
        <f>SUM('Bieu 1A'!G669:G670)</f>
        <v>1.8</v>
      </c>
      <c r="E132" s="61">
        <f>COUNTA('Bieu 1A'!H669:H670)</f>
        <v>0</v>
      </c>
      <c r="F132" s="61">
        <f>SUM('Bieu 1A'!H669:H670)</f>
        <v>0</v>
      </c>
      <c r="G132" s="61">
        <f>COUNTA('Bieu 1A'!I669:I670)</f>
        <v>1</v>
      </c>
      <c r="H132" s="62">
        <f>SUM('Bieu 1A'!I669:I670)</f>
        <v>1.8</v>
      </c>
      <c r="I132" s="114"/>
      <c r="J132" s="114">
        <f>C132+C133</f>
        <v>11</v>
      </c>
      <c r="K132" s="114">
        <f>J132-I132</f>
        <v>11</v>
      </c>
      <c r="L132">
        <f>C132</f>
        <v>1</v>
      </c>
      <c r="M132" s="17"/>
      <c r="N132" s="17"/>
      <c r="O132" s="17"/>
      <c r="P132" s="17"/>
      <c r="Q132" s="17"/>
      <c r="R132" s="17"/>
      <c r="S132" s="17"/>
      <c r="T132" s="17"/>
      <c r="U132" s="36"/>
      <c r="V132" s="36"/>
      <c r="W132" s="38"/>
      <c r="X132" s="38"/>
      <c r="AC132">
        <f t="shared" si="40"/>
        <v>1.8</v>
      </c>
      <c r="AD132">
        <f t="shared" si="40"/>
        <v>0</v>
      </c>
      <c r="AE132">
        <f t="shared" si="40"/>
        <v>0</v>
      </c>
      <c r="AF132">
        <f t="shared" si="40"/>
        <v>1</v>
      </c>
      <c r="AG132">
        <f t="shared" si="40"/>
        <v>1.8</v>
      </c>
      <c r="AH132">
        <f>C132</f>
        <v>1</v>
      </c>
    </row>
    <row r="133" spans="1:38" ht="15.75">
      <c r="A133" s="19"/>
      <c r="B133" s="56" t="s">
        <v>247</v>
      </c>
      <c r="C133" s="61">
        <f>COUNTA('Bieu 1B'!G213:G223)</f>
        <v>10</v>
      </c>
      <c r="D133" s="62">
        <f>SUM('Bieu 1B'!G213:G223)</f>
        <v>31.36</v>
      </c>
      <c r="E133" s="61">
        <f>COUNTA('Bieu 1B'!H213:H223)</f>
        <v>6</v>
      </c>
      <c r="F133" s="61">
        <f>SUM('Bieu 1B'!H213:H223)</f>
        <v>5.5</v>
      </c>
      <c r="G133" s="61">
        <f>COUNTA('Bieu 1B'!I213:I223)</f>
        <v>10</v>
      </c>
      <c r="H133" s="62">
        <f>SUM('Bieu 1B'!I213:I223)</f>
        <v>31.009999999999998</v>
      </c>
      <c r="I133" s="114"/>
      <c r="J133" s="114"/>
      <c r="K133" s="114"/>
      <c r="L133">
        <f>C133</f>
        <v>10</v>
      </c>
      <c r="M133" s="17"/>
      <c r="N133" s="17"/>
      <c r="O133" s="17"/>
      <c r="P133" s="17"/>
      <c r="Q133" s="17"/>
      <c r="R133" s="17"/>
      <c r="S133" s="17"/>
      <c r="T133" s="17"/>
      <c r="U133" s="36"/>
      <c r="V133" s="36"/>
      <c r="W133" s="38"/>
      <c r="X133" s="38"/>
      <c r="AC133">
        <f t="shared" si="40"/>
        <v>31.36</v>
      </c>
      <c r="AD133">
        <f t="shared" si="40"/>
        <v>6</v>
      </c>
      <c r="AE133">
        <f t="shared" si="40"/>
        <v>5.5</v>
      </c>
      <c r="AF133">
        <f t="shared" si="40"/>
        <v>10</v>
      </c>
      <c r="AG133">
        <f t="shared" si="40"/>
        <v>31.009999999999998</v>
      </c>
      <c r="AI133">
        <f>C133</f>
        <v>10</v>
      </c>
      <c r="AL133">
        <f>F133</f>
        <v>5.5</v>
      </c>
    </row>
    <row r="134" spans="1:38" ht="15.75">
      <c r="A134" s="19"/>
      <c r="B134" s="56">
        <v>2.1</v>
      </c>
      <c r="C134" s="61">
        <f>COUNTA('Bieu 2'!G272:G279)</f>
        <v>7</v>
      </c>
      <c r="D134" s="62">
        <f>SUM('Bieu 2'!G272:G279)</f>
        <v>101.49</v>
      </c>
      <c r="E134" s="61"/>
      <c r="F134" s="61"/>
      <c r="G134" s="61">
        <f>COUNTA('Bieu 2'!I272:I279)</f>
        <v>7</v>
      </c>
      <c r="H134" s="62">
        <f>SUM('Bieu 2'!I272:I279)</f>
        <v>57.09</v>
      </c>
      <c r="I134" s="114"/>
      <c r="J134" s="114"/>
      <c r="K134" s="114"/>
      <c r="L134">
        <f>C134</f>
        <v>7</v>
      </c>
      <c r="M134" s="17"/>
      <c r="N134" s="17"/>
      <c r="O134" s="17"/>
      <c r="P134" s="17"/>
      <c r="Q134" s="17"/>
      <c r="R134" s="17"/>
      <c r="S134" s="17"/>
      <c r="T134" s="17"/>
      <c r="U134" s="36"/>
      <c r="V134" s="36"/>
      <c r="W134" s="38"/>
      <c r="X134" s="38"/>
      <c r="AC134">
        <f t="shared" si="40"/>
        <v>101.49</v>
      </c>
      <c r="AD134">
        <f t="shared" si="40"/>
        <v>0</v>
      </c>
      <c r="AE134">
        <f t="shared" si="40"/>
        <v>0</v>
      </c>
      <c r="AF134">
        <f t="shared" si="40"/>
        <v>7</v>
      </c>
      <c r="AG134">
        <f t="shared" si="40"/>
        <v>57.09</v>
      </c>
      <c r="AJ134">
        <f>C134</f>
        <v>7</v>
      </c>
    </row>
    <row r="135" spans="1:38" ht="15.75">
      <c r="A135" s="19"/>
      <c r="B135" s="56">
        <v>2.2000000000000002</v>
      </c>
      <c r="C135" s="61">
        <f>COUNTA('Bieu 2'!G281:G281)</f>
        <v>0</v>
      </c>
      <c r="D135" s="62">
        <f>SUM('Bieu 2'!G281:G281)</f>
        <v>0</v>
      </c>
      <c r="E135" s="61">
        <f>COUNTA('Bieu 2'!H281:H281)</f>
        <v>0</v>
      </c>
      <c r="F135" s="61">
        <f>SUM('Bieu 2'!H281:H281)</f>
        <v>0</v>
      </c>
      <c r="G135" s="61">
        <f>COUNTA('Bieu 2'!I281:I281)</f>
        <v>0</v>
      </c>
      <c r="H135" s="62">
        <f>SUM('Bieu 2'!I281:I281)</f>
        <v>0</v>
      </c>
      <c r="I135" s="114"/>
      <c r="J135" s="114"/>
      <c r="K135" s="114"/>
      <c r="L135">
        <f>C135</f>
        <v>0</v>
      </c>
      <c r="M135" s="17"/>
      <c r="N135" s="17"/>
      <c r="O135" s="17"/>
      <c r="P135" s="17"/>
      <c r="Q135" s="17"/>
      <c r="R135" s="17"/>
      <c r="S135" s="17"/>
      <c r="T135" s="17"/>
      <c r="U135" s="38"/>
      <c r="V135" s="38"/>
      <c r="W135" s="38"/>
      <c r="X135" s="38"/>
      <c r="AC135">
        <f t="shared" si="40"/>
        <v>0</v>
      </c>
      <c r="AD135">
        <f t="shared" si="40"/>
        <v>0</v>
      </c>
      <c r="AE135">
        <f t="shared" si="40"/>
        <v>0</v>
      </c>
      <c r="AF135">
        <f t="shared" si="40"/>
        <v>0</v>
      </c>
      <c r="AG135">
        <f t="shared" si="40"/>
        <v>0</v>
      </c>
      <c r="AJ135">
        <f>C135</f>
        <v>0</v>
      </c>
    </row>
    <row r="136" spans="1:38" s="24" customFormat="1" ht="15.75">
      <c r="A136" s="19">
        <v>22</v>
      </c>
      <c r="B136" s="18" t="s">
        <v>50</v>
      </c>
      <c r="C136" s="61">
        <f t="shared" ref="C136:H136" si="41">SUM(C137:C141)</f>
        <v>39</v>
      </c>
      <c r="D136" s="62">
        <f t="shared" si="41"/>
        <v>522.8599999999999</v>
      </c>
      <c r="E136" s="61">
        <f t="shared" si="41"/>
        <v>4</v>
      </c>
      <c r="F136" s="61">
        <f t="shared" si="41"/>
        <v>17</v>
      </c>
      <c r="G136" s="61">
        <f t="shared" si="41"/>
        <v>39</v>
      </c>
      <c r="H136" s="62">
        <f t="shared" si="41"/>
        <v>328.72</v>
      </c>
      <c r="I136" s="114"/>
      <c r="J136" s="114">
        <f>C136+C137</f>
        <v>58</v>
      </c>
      <c r="K136" s="114">
        <f>J136-I136</f>
        <v>58</v>
      </c>
      <c r="M136" s="17">
        <v>63</v>
      </c>
      <c r="N136" s="17">
        <v>271.89999999999998</v>
      </c>
      <c r="O136" s="17">
        <v>6</v>
      </c>
      <c r="P136" s="17">
        <v>109</v>
      </c>
      <c r="Q136" s="17">
        <v>22</v>
      </c>
      <c r="R136" s="17">
        <v>60.84</v>
      </c>
      <c r="S136" s="17">
        <v>2</v>
      </c>
      <c r="T136" s="17">
        <v>73.819999999999993</v>
      </c>
      <c r="U136">
        <v>78</v>
      </c>
      <c r="V136">
        <v>558.07000000000005</v>
      </c>
      <c r="W136"/>
      <c r="X136"/>
      <c r="Y136"/>
      <c r="Z136"/>
      <c r="AA136">
        <v>127</v>
      </c>
      <c r="AB136" s="45">
        <f>SUM('[10]Phụ lục (Tổng)'!$E$7:$E$135)</f>
        <v>555.80539999999996</v>
      </c>
      <c r="AC136" s="45"/>
    </row>
    <row r="137" spans="1:38" ht="15.75">
      <c r="A137" s="19"/>
      <c r="B137" s="56" t="s">
        <v>248</v>
      </c>
      <c r="C137" s="61">
        <f>COUNTA('Bieu 1A'!G673:G693)</f>
        <v>19</v>
      </c>
      <c r="D137" s="62">
        <f>SUM('Bieu 1A'!G673:G693)</f>
        <v>274.71999999999997</v>
      </c>
      <c r="E137" s="61"/>
      <c r="F137" s="61"/>
      <c r="G137" s="61">
        <f>COUNTA('Bieu 1A'!I673:I693)</f>
        <v>19</v>
      </c>
      <c r="H137" s="62">
        <f>SUM('Bieu 1A'!I673:I693)</f>
        <v>238.16</v>
      </c>
      <c r="I137" s="114">
        <f>COUNT('Bieu 1A'!G674:G693)</f>
        <v>19</v>
      </c>
      <c r="J137" s="114">
        <f>C137+C138</f>
        <v>19</v>
      </c>
      <c r="K137" s="114">
        <f>J137-I137</f>
        <v>0</v>
      </c>
      <c r="L137">
        <f>C137</f>
        <v>19</v>
      </c>
      <c r="M137" s="17"/>
      <c r="N137" s="17"/>
      <c r="O137" s="17"/>
      <c r="P137" s="17"/>
      <c r="Q137" s="17"/>
      <c r="R137" s="17"/>
      <c r="S137" s="17"/>
      <c r="T137" s="17"/>
      <c r="U137" s="36"/>
      <c r="V137" s="36"/>
      <c r="W137" s="38"/>
      <c r="X137" s="38"/>
      <c r="AC137">
        <f t="shared" ref="AC137:AG141" si="42">D137</f>
        <v>274.71999999999997</v>
      </c>
      <c r="AD137">
        <f t="shared" si="42"/>
        <v>0</v>
      </c>
      <c r="AE137">
        <f t="shared" si="42"/>
        <v>0</v>
      </c>
      <c r="AF137">
        <f t="shared" si="42"/>
        <v>19</v>
      </c>
      <c r="AG137">
        <f t="shared" si="42"/>
        <v>238.16</v>
      </c>
      <c r="AH137">
        <f>C137</f>
        <v>19</v>
      </c>
    </row>
    <row r="138" spans="1:38" ht="15.75">
      <c r="A138" s="19"/>
      <c r="B138" s="56" t="s">
        <v>249</v>
      </c>
      <c r="C138" s="61">
        <f>COUNTA('Bieu 1A'!G694:G696)</f>
        <v>0</v>
      </c>
      <c r="D138" s="62">
        <f>'Bieu 1A'!G696</f>
        <v>0</v>
      </c>
      <c r="E138" s="61">
        <f>COUNTA('Bieu 1A'!H696)</f>
        <v>0</v>
      </c>
      <c r="F138" s="62">
        <f>'Bieu 1A'!H696</f>
        <v>0</v>
      </c>
      <c r="G138" s="61">
        <f>COUNTA('Bieu 1A'!I694:I696)</f>
        <v>0</v>
      </c>
      <c r="H138" s="61">
        <f>SUM('Bieu 1A'!I694:I696)</f>
        <v>0</v>
      </c>
      <c r="I138" s="114"/>
      <c r="J138" s="114">
        <f>C138+C139</f>
        <v>11</v>
      </c>
      <c r="K138" s="114">
        <f>J138-I138</f>
        <v>11</v>
      </c>
      <c r="L138">
        <f>C138</f>
        <v>0</v>
      </c>
      <c r="M138" s="17"/>
      <c r="N138" s="17"/>
      <c r="O138" s="17"/>
      <c r="P138" s="17"/>
      <c r="Q138" s="17"/>
      <c r="R138" s="17"/>
      <c r="S138" s="17"/>
      <c r="T138" s="17"/>
      <c r="U138" s="36"/>
      <c r="V138" s="36"/>
      <c r="W138" s="38"/>
      <c r="X138" s="38"/>
      <c r="AC138">
        <f t="shared" si="42"/>
        <v>0</v>
      </c>
      <c r="AD138">
        <f t="shared" si="42"/>
        <v>0</v>
      </c>
      <c r="AE138">
        <f t="shared" si="42"/>
        <v>0</v>
      </c>
      <c r="AF138">
        <f t="shared" si="42"/>
        <v>0</v>
      </c>
      <c r="AG138">
        <f t="shared" si="42"/>
        <v>0</v>
      </c>
      <c r="AH138">
        <f>C138</f>
        <v>0</v>
      </c>
    </row>
    <row r="139" spans="1:38" ht="15.75">
      <c r="A139" s="19"/>
      <c r="B139" s="56" t="s">
        <v>247</v>
      </c>
      <c r="C139" s="61">
        <f>COUNTA('Bieu 1B'!G225:G236)</f>
        <v>11</v>
      </c>
      <c r="D139" s="62">
        <f>SUM('Bieu 1B'!G225:G236)</f>
        <v>43.58</v>
      </c>
      <c r="E139" s="61">
        <f>COUNTA('Bieu 1B'!H225:H236)</f>
        <v>4</v>
      </c>
      <c r="F139" s="62">
        <f>SUM('Bieu 1B'!H225:H236)</f>
        <v>17</v>
      </c>
      <c r="G139" s="61">
        <f>COUNTA('Bieu 1B'!I225:I236)</f>
        <v>11</v>
      </c>
      <c r="H139" s="62">
        <f>SUM('Bieu 1B'!I225:I236)</f>
        <v>9.2999999999999989</v>
      </c>
      <c r="I139" s="115"/>
      <c r="J139" s="115"/>
      <c r="K139" s="115"/>
      <c r="L139">
        <f>C139</f>
        <v>11</v>
      </c>
      <c r="M139" s="17"/>
      <c r="N139" s="17"/>
      <c r="O139" s="17"/>
      <c r="P139" s="17"/>
      <c r="Q139" s="17"/>
      <c r="R139" s="17"/>
      <c r="S139" s="17"/>
      <c r="T139" s="17"/>
      <c r="U139" s="36"/>
      <c r="V139" s="36"/>
      <c r="W139" s="38"/>
      <c r="X139" s="38"/>
      <c r="AC139">
        <f t="shared" si="42"/>
        <v>43.58</v>
      </c>
      <c r="AD139">
        <f t="shared" si="42"/>
        <v>4</v>
      </c>
      <c r="AE139">
        <f t="shared" si="42"/>
        <v>17</v>
      </c>
      <c r="AF139">
        <f t="shared" si="42"/>
        <v>11</v>
      </c>
      <c r="AG139">
        <f t="shared" si="42"/>
        <v>9.2999999999999989</v>
      </c>
      <c r="AI139">
        <f>C139</f>
        <v>11</v>
      </c>
      <c r="AL139">
        <f>F139</f>
        <v>17</v>
      </c>
    </row>
    <row r="140" spans="1:38" ht="15.75">
      <c r="A140" s="19"/>
      <c r="B140" s="56">
        <v>2.1</v>
      </c>
      <c r="C140" s="61">
        <f>COUNTA('Bieu 2'!G284:G293)</f>
        <v>8</v>
      </c>
      <c r="D140" s="62">
        <f>SUM('Bieu 2'!G284:G293)</f>
        <v>204.32999999999998</v>
      </c>
      <c r="E140" s="61"/>
      <c r="F140" s="61"/>
      <c r="G140" s="61">
        <f>COUNTA('Bieu 2'!I284:I293)</f>
        <v>8</v>
      </c>
      <c r="H140" s="61">
        <f>SUM('Bieu 2'!I284:I293)</f>
        <v>81.22</v>
      </c>
      <c r="I140" s="115"/>
      <c r="J140" s="115"/>
      <c r="K140" s="115"/>
      <c r="L140">
        <f>C140</f>
        <v>8</v>
      </c>
      <c r="M140" s="17"/>
      <c r="N140" s="17"/>
      <c r="O140" s="17"/>
      <c r="P140" s="17"/>
      <c r="Q140" s="17"/>
      <c r="R140" s="17"/>
      <c r="S140" s="17"/>
      <c r="T140" s="17"/>
      <c r="U140" s="36"/>
      <c r="V140" s="36"/>
      <c r="W140" s="38"/>
      <c r="X140" s="38"/>
      <c r="AC140">
        <f t="shared" si="42"/>
        <v>204.32999999999998</v>
      </c>
      <c r="AD140">
        <f t="shared" si="42"/>
        <v>0</v>
      </c>
      <c r="AE140">
        <f t="shared" si="42"/>
        <v>0</v>
      </c>
      <c r="AF140">
        <f t="shared" si="42"/>
        <v>8</v>
      </c>
      <c r="AG140">
        <f t="shared" si="42"/>
        <v>81.22</v>
      </c>
      <c r="AJ140">
        <f>C140</f>
        <v>8</v>
      </c>
    </row>
    <row r="141" spans="1:38" ht="15.75">
      <c r="A141" s="19"/>
      <c r="B141" s="56">
        <v>2.2000000000000002</v>
      </c>
      <c r="C141" s="61">
        <f>COUNTA('Bieu 2'!G294:G295)</f>
        <v>1</v>
      </c>
      <c r="D141" s="62">
        <f>SUM('Bieu 2'!G294:G295)</f>
        <v>0.23</v>
      </c>
      <c r="E141" s="61">
        <f>COUNTA('Bieu 2'!H294:H295)</f>
        <v>0</v>
      </c>
      <c r="F141" s="62">
        <f>SUM('Bieu 2'!H294:H295)</f>
        <v>0</v>
      </c>
      <c r="G141" s="61">
        <f>COUNTA('Bieu 2'!I294:I295)</f>
        <v>1</v>
      </c>
      <c r="H141" s="62">
        <f>SUM('Bieu 2'!I294:I295)</f>
        <v>0.04</v>
      </c>
      <c r="I141" s="115"/>
      <c r="J141" s="115"/>
      <c r="K141" s="115"/>
      <c r="L141">
        <f>C141</f>
        <v>1</v>
      </c>
      <c r="M141" s="17"/>
      <c r="N141" s="17"/>
      <c r="O141" s="17"/>
      <c r="P141" s="17"/>
      <c r="Q141" s="17"/>
      <c r="R141" s="17"/>
      <c r="S141" s="17"/>
      <c r="T141" s="17"/>
      <c r="U141" s="36"/>
      <c r="V141" s="36"/>
      <c r="W141" s="38"/>
      <c r="X141" s="38"/>
      <c r="AC141">
        <f t="shared" si="42"/>
        <v>0.23</v>
      </c>
      <c r="AD141">
        <f t="shared" si="42"/>
        <v>0</v>
      </c>
      <c r="AE141">
        <f t="shared" si="42"/>
        <v>0</v>
      </c>
      <c r="AF141">
        <f t="shared" si="42"/>
        <v>1</v>
      </c>
      <c r="AG141">
        <f t="shared" si="42"/>
        <v>0.04</v>
      </c>
      <c r="AJ141">
        <f>C141</f>
        <v>1</v>
      </c>
    </row>
    <row r="142" spans="1:38" s="24" customFormat="1" ht="15.75">
      <c r="A142" s="19">
        <v>23</v>
      </c>
      <c r="B142" s="18" t="s">
        <v>163</v>
      </c>
      <c r="C142" s="61">
        <f t="shared" ref="C142:H142" si="43">SUM(C143:C147)</f>
        <v>18</v>
      </c>
      <c r="D142" s="62">
        <f t="shared" si="43"/>
        <v>121.4987</v>
      </c>
      <c r="E142" s="61">
        <f t="shared" si="43"/>
        <v>5</v>
      </c>
      <c r="F142" s="61">
        <f t="shared" si="43"/>
        <v>9.48</v>
      </c>
      <c r="G142" s="61">
        <f t="shared" si="43"/>
        <v>18</v>
      </c>
      <c r="H142" s="62">
        <f t="shared" si="43"/>
        <v>118.46599999999999</v>
      </c>
      <c r="I142" s="114"/>
      <c r="J142" s="114">
        <f>C142+C143</f>
        <v>29</v>
      </c>
      <c r="K142" s="114">
        <f>J142-I142</f>
        <v>29</v>
      </c>
      <c r="M142" s="17">
        <v>7</v>
      </c>
      <c r="N142" s="17">
        <v>25.79</v>
      </c>
      <c r="O142" s="17">
        <v>25</v>
      </c>
      <c r="P142" s="17">
        <v>234.23</v>
      </c>
      <c r="Q142" s="17"/>
      <c r="R142" s="17"/>
      <c r="S142" s="17">
        <v>10</v>
      </c>
      <c r="T142" s="17">
        <v>15.37</v>
      </c>
      <c r="U142" s="36">
        <v>59</v>
      </c>
      <c r="V142" s="36">
        <v>309.69</v>
      </c>
      <c r="W142"/>
      <c r="X142"/>
      <c r="Y142"/>
      <c r="Z142"/>
      <c r="AA142">
        <v>64</v>
      </c>
      <c r="AB142">
        <v>396.45</v>
      </c>
      <c r="AC142"/>
    </row>
    <row r="143" spans="1:38" ht="15.75">
      <c r="A143" s="19"/>
      <c r="B143" s="56" t="s">
        <v>248</v>
      </c>
      <c r="C143" s="61">
        <f>COUNTA('Bieu 1A'!G699:G710)</f>
        <v>11</v>
      </c>
      <c r="D143" s="62">
        <f>SUM('Bieu 1A'!G699:G710)</f>
        <v>23.425699999999999</v>
      </c>
      <c r="E143" s="61"/>
      <c r="F143" s="61"/>
      <c r="G143" s="61">
        <f>COUNTA('Bieu 1A'!I699:I710)</f>
        <v>11</v>
      </c>
      <c r="H143" s="62">
        <f>SUM('Bieu 1A'!I699:I710)</f>
        <v>20.363</v>
      </c>
      <c r="I143" s="114">
        <f>COUNTA('Bieu 1A'!G700:G714)</f>
        <v>11</v>
      </c>
      <c r="J143" s="114">
        <f>C143+C144</f>
        <v>11</v>
      </c>
      <c r="K143" s="114">
        <f>J143-I143</f>
        <v>0</v>
      </c>
      <c r="L143">
        <f>C143</f>
        <v>11</v>
      </c>
      <c r="M143" s="17"/>
      <c r="N143" s="17"/>
      <c r="O143" s="17"/>
      <c r="P143" s="17"/>
      <c r="Q143" s="17"/>
      <c r="R143" s="17"/>
      <c r="S143" s="17"/>
      <c r="T143" s="17"/>
      <c r="U143" s="36"/>
      <c r="V143" s="36"/>
      <c r="W143" s="38"/>
      <c r="X143" s="38"/>
      <c r="AC143">
        <f t="shared" ref="AC143:AG147" si="44">D143</f>
        <v>23.425699999999999</v>
      </c>
      <c r="AD143">
        <f t="shared" si="44"/>
        <v>0</v>
      </c>
      <c r="AE143">
        <f t="shared" si="44"/>
        <v>0</v>
      </c>
      <c r="AF143">
        <f t="shared" si="44"/>
        <v>11</v>
      </c>
      <c r="AG143">
        <f t="shared" si="44"/>
        <v>20.363</v>
      </c>
      <c r="AH143">
        <f>C143</f>
        <v>11</v>
      </c>
    </row>
    <row r="144" spans="1:38" ht="15.75">
      <c r="A144" s="19"/>
      <c r="B144" s="56" t="s">
        <v>249</v>
      </c>
      <c r="C144" s="61">
        <f>COUNTA('Bieu 1A'!G712:G714)</f>
        <v>0</v>
      </c>
      <c r="D144" s="62">
        <f>SUM('Bieu 1A'!G712:G714)</f>
        <v>0</v>
      </c>
      <c r="E144" s="61">
        <f>COUNTA('Bieu 1A'!H712:H714)</f>
        <v>0</v>
      </c>
      <c r="F144" s="138">
        <f>SUM('Bieu 1A'!H712:H714)</f>
        <v>0</v>
      </c>
      <c r="G144" s="61">
        <f>COUNTA('Bieu 1A'!I712:I714)</f>
        <v>0</v>
      </c>
      <c r="H144" s="62">
        <f>SUM('Bieu 1A'!I712:I714)</f>
        <v>0</v>
      </c>
      <c r="I144" s="114"/>
      <c r="J144" s="114">
        <f>C144+C145</f>
        <v>6</v>
      </c>
      <c r="K144" s="114">
        <f>J144-I144</f>
        <v>6</v>
      </c>
      <c r="L144">
        <f>C144</f>
        <v>0</v>
      </c>
      <c r="M144" s="17"/>
      <c r="N144" s="17"/>
      <c r="O144" s="17"/>
      <c r="P144" s="17"/>
      <c r="Q144" s="17"/>
      <c r="R144" s="17"/>
      <c r="S144" s="17"/>
      <c r="T144" s="17"/>
      <c r="U144" s="36"/>
      <c r="V144" s="36"/>
      <c r="W144" s="38"/>
      <c r="X144" s="38"/>
      <c r="AC144">
        <f t="shared" si="44"/>
        <v>0</v>
      </c>
      <c r="AD144">
        <f t="shared" si="44"/>
        <v>0</v>
      </c>
      <c r="AE144">
        <f t="shared" si="44"/>
        <v>0</v>
      </c>
      <c r="AF144">
        <f t="shared" si="44"/>
        <v>0</v>
      </c>
      <c r="AG144">
        <f t="shared" si="44"/>
        <v>0</v>
      </c>
      <c r="AH144">
        <f>C144</f>
        <v>0</v>
      </c>
    </row>
    <row r="145" spans="1:38" ht="15.75">
      <c r="A145" s="19"/>
      <c r="B145" s="56" t="s">
        <v>247</v>
      </c>
      <c r="C145" s="61">
        <f>COUNTA('Bieu 1B'!G238:G243)</f>
        <v>6</v>
      </c>
      <c r="D145" s="62">
        <f>SUM('Bieu 1B'!G238:G243)</f>
        <v>25.573000000000004</v>
      </c>
      <c r="E145" s="61">
        <f>COUNTA('Bieu 1B'!H238:H243)</f>
        <v>5</v>
      </c>
      <c r="F145" s="62">
        <f>SUM('Bieu 1B'!H238:H243)</f>
        <v>9.48</v>
      </c>
      <c r="G145" s="61">
        <f>COUNTA('Bieu 1B'!I238:I243)</f>
        <v>6</v>
      </c>
      <c r="H145" s="62">
        <f>SUM('Bieu 1B'!I238:I243)</f>
        <v>25.602999999999998</v>
      </c>
      <c r="I145" s="114"/>
      <c r="J145" s="114"/>
      <c r="K145" s="114"/>
      <c r="L145">
        <f>C145</f>
        <v>6</v>
      </c>
      <c r="M145" s="17"/>
      <c r="N145" s="17"/>
      <c r="O145" s="17"/>
      <c r="P145" s="17"/>
      <c r="Q145" s="17"/>
      <c r="R145" s="17"/>
      <c r="S145" s="17"/>
      <c r="T145" s="17"/>
      <c r="U145" s="36"/>
      <c r="V145" s="36"/>
      <c r="W145" s="38"/>
      <c r="X145" s="38"/>
      <c r="AC145">
        <f t="shared" si="44"/>
        <v>25.573000000000004</v>
      </c>
      <c r="AD145">
        <f t="shared" si="44"/>
        <v>5</v>
      </c>
      <c r="AE145">
        <f t="shared" si="44"/>
        <v>9.48</v>
      </c>
      <c r="AF145">
        <f t="shared" si="44"/>
        <v>6</v>
      </c>
      <c r="AG145">
        <f t="shared" si="44"/>
        <v>25.602999999999998</v>
      </c>
      <c r="AI145">
        <f>C145</f>
        <v>6</v>
      </c>
      <c r="AL145">
        <f>F145</f>
        <v>9.48</v>
      </c>
    </row>
    <row r="146" spans="1:38" ht="15.75">
      <c r="A146" s="19"/>
      <c r="B146" s="56">
        <v>2.1</v>
      </c>
      <c r="C146" s="61">
        <f>COUNTA('Bieu 2'!G298:G298)</f>
        <v>1</v>
      </c>
      <c r="D146" s="62">
        <f>SUM('Bieu 2'!G298:G298)</f>
        <v>72.5</v>
      </c>
      <c r="E146" s="61"/>
      <c r="F146" s="61"/>
      <c r="G146" s="61">
        <f>COUNTA('Bieu 2'!I298:I298)</f>
        <v>1</v>
      </c>
      <c r="H146" s="62">
        <f>SUM('Bieu 2'!I298:I298)</f>
        <v>72.5</v>
      </c>
      <c r="I146" s="114"/>
      <c r="J146" s="114"/>
      <c r="K146" s="114"/>
      <c r="L146">
        <f>C146</f>
        <v>1</v>
      </c>
      <c r="M146" s="17"/>
      <c r="N146" s="17"/>
      <c r="O146" s="17"/>
      <c r="P146" s="17"/>
      <c r="Q146" s="17"/>
      <c r="R146" s="17"/>
      <c r="S146" s="17"/>
      <c r="T146" s="17"/>
      <c r="U146" s="36"/>
      <c r="V146" s="36"/>
      <c r="W146" s="38"/>
      <c r="X146" s="38"/>
      <c r="AC146">
        <f t="shared" si="44"/>
        <v>72.5</v>
      </c>
      <c r="AD146">
        <f t="shared" si="44"/>
        <v>0</v>
      </c>
      <c r="AE146">
        <f t="shared" si="44"/>
        <v>0</v>
      </c>
      <c r="AF146">
        <f t="shared" si="44"/>
        <v>1</v>
      </c>
      <c r="AG146">
        <f t="shared" si="44"/>
        <v>72.5</v>
      </c>
      <c r="AJ146">
        <f>C146</f>
        <v>1</v>
      </c>
    </row>
    <row r="147" spans="1:38" ht="15.75">
      <c r="A147" s="19"/>
      <c r="B147" s="56">
        <v>2.2000000000000002</v>
      </c>
      <c r="C147" s="61"/>
      <c r="D147" s="62"/>
      <c r="E147" s="61"/>
      <c r="F147" s="61"/>
      <c r="G147" s="61"/>
      <c r="H147" s="62"/>
      <c r="I147" s="114"/>
      <c r="J147" s="114"/>
      <c r="K147" s="114"/>
      <c r="L147">
        <f>C147</f>
        <v>0</v>
      </c>
      <c r="M147" s="17"/>
      <c r="N147" s="17"/>
      <c r="O147" s="17"/>
      <c r="P147" s="17"/>
      <c r="Q147" s="17"/>
      <c r="R147" s="17"/>
      <c r="S147" s="17"/>
      <c r="T147" s="17"/>
      <c r="U147" s="37"/>
      <c r="V147" s="38"/>
      <c r="W147" s="38"/>
      <c r="X147" s="38"/>
      <c r="AC147">
        <f t="shared" si="44"/>
        <v>0</v>
      </c>
      <c r="AD147">
        <f t="shared" si="44"/>
        <v>0</v>
      </c>
      <c r="AE147">
        <f t="shared" si="44"/>
        <v>0</v>
      </c>
      <c r="AF147">
        <f t="shared" si="44"/>
        <v>0</v>
      </c>
      <c r="AG147">
        <f t="shared" si="44"/>
        <v>0</v>
      </c>
      <c r="AJ147">
        <f>C147</f>
        <v>0</v>
      </c>
    </row>
    <row r="148" spans="1:38" s="24" customFormat="1" ht="15.75">
      <c r="A148" s="19">
        <v>9</v>
      </c>
      <c r="B148" s="18" t="s">
        <v>53</v>
      </c>
      <c r="C148" s="61">
        <f t="shared" ref="C148:H148" si="45">SUM(C149:C153)</f>
        <v>31</v>
      </c>
      <c r="D148" s="62">
        <f t="shared" si="45"/>
        <v>397.17989999999998</v>
      </c>
      <c r="E148" s="61">
        <f t="shared" si="45"/>
        <v>0</v>
      </c>
      <c r="F148" s="61">
        <f t="shared" si="45"/>
        <v>0</v>
      </c>
      <c r="G148" s="61">
        <f t="shared" si="45"/>
        <v>31</v>
      </c>
      <c r="H148" s="62">
        <f t="shared" si="45"/>
        <v>156.77880000000002</v>
      </c>
      <c r="I148" s="114"/>
      <c r="J148" s="114">
        <f>C148+C149</f>
        <v>47</v>
      </c>
      <c r="K148" s="114">
        <f>J148-I148</f>
        <v>47</v>
      </c>
      <c r="M148" s="17">
        <v>14</v>
      </c>
      <c r="N148" s="17">
        <v>64.42</v>
      </c>
      <c r="O148" s="17">
        <v>32</v>
      </c>
      <c r="P148" s="17">
        <v>109.55</v>
      </c>
      <c r="Q148" s="17"/>
      <c r="R148" s="17"/>
      <c r="S148" s="17">
        <v>7</v>
      </c>
      <c r="T148" s="17">
        <v>9.8000000000000007</v>
      </c>
      <c r="U148" s="37">
        <v>73</v>
      </c>
      <c r="V148" s="38">
        <v>63.98</v>
      </c>
      <c r="W148"/>
      <c r="X148"/>
      <c r="Y148"/>
      <c r="Z148"/>
      <c r="AA148">
        <v>134</v>
      </c>
      <c r="AB148">
        <f>SUM('[11]TAY HO 2018'!$E$6:$E$142)</f>
        <v>328.45903000000004</v>
      </c>
      <c r="AC148"/>
    </row>
    <row r="149" spans="1:38" ht="15.75">
      <c r="A149" s="19"/>
      <c r="B149" s="56" t="s">
        <v>248</v>
      </c>
      <c r="C149" s="61">
        <f>COUNTA('Bieu 1A'!G718:G734)</f>
        <v>16</v>
      </c>
      <c r="D149" s="62">
        <f>SUM('Bieu 1A'!G718:G734)</f>
        <v>22.9466</v>
      </c>
      <c r="E149" s="61"/>
      <c r="F149" s="61"/>
      <c r="G149" s="61">
        <f>COUNTA('Bieu 1A'!I718:I734)</f>
        <v>16</v>
      </c>
      <c r="H149" s="62">
        <f>SUM('Bieu 1A'!I718:I734)</f>
        <v>16.104100000000003</v>
      </c>
      <c r="I149" s="114">
        <f>COUNTA('Bieu 1A'!G718:G734)</f>
        <v>16</v>
      </c>
      <c r="J149" s="114">
        <f>C149+C150</f>
        <v>17</v>
      </c>
      <c r="K149" s="114">
        <f>J149-I149</f>
        <v>1</v>
      </c>
      <c r="L149">
        <f>C149</f>
        <v>16</v>
      </c>
      <c r="M149" s="17"/>
      <c r="N149" s="17"/>
      <c r="O149" s="17"/>
      <c r="P149" s="17"/>
      <c r="Q149" s="17"/>
      <c r="R149" s="17"/>
      <c r="S149" s="17"/>
      <c r="T149" s="17"/>
      <c r="U149" s="36"/>
      <c r="V149" s="36"/>
      <c r="W149" s="38"/>
      <c r="X149" s="38"/>
      <c r="AC149">
        <f t="shared" ref="AC149:AG153" si="46">D149</f>
        <v>22.9466</v>
      </c>
      <c r="AD149">
        <f t="shared" si="46"/>
        <v>0</v>
      </c>
      <c r="AE149">
        <f t="shared" si="46"/>
        <v>0</v>
      </c>
      <c r="AF149">
        <f t="shared" si="46"/>
        <v>16</v>
      </c>
      <c r="AG149">
        <f t="shared" si="46"/>
        <v>16.104100000000003</v>
      </c>
      <c r="AH149">
        <f>C149</f>
        <v>16</v>
      </c>
    </row>
    <row r="150" spans="1:38" ht="15.75">
      <c r="A150" s="19"/>
      <c r="B150" s="56" t="s">
        <v>249</v>
      </c>
      <c r="C150" s="61">
        <f>COUNTA('Bieu 1A'!G735:G736)</f>
        <v>1</v>
      </c>
      <c r="D150" s="62">
        <f>SUM('Bieu 1A'!G735:G736)</f>
        <v>2.12</v>
      </c>
      <c r="E150" s="61"/>
      <c r="F150" s="61"/>
      <c r="G150" s="61">
        <f>COUNTA('Bieu 1A'!I735:I736)</f>
        <v>1</v>
      </c>
      <c r="H150" s="62">
        <f>SUM('Bieu 1A'!I735:I736)</f>
        <v>2.12</v>
      </c>
      <c r="I150" s="114"/>
      <c r="J150" s="114">
        <f>C150+C151</f>
        <v>9</v>
      </c>
      <c r="K150" s="114">
        <f>J150-I150</f>
        <v>9</v>
      </c>
      <c r="L150">
        <f>C150</f>
        <v>1</v>
      </c>
      <c r="M150" s="17"/>
      <c r="N150" s="17"/>
      <c r="O150" s="17"/>
      <c r="P150" s="17"/>
      <c r="Q150" s="17"/>
      <c r="R150" s="17"/>
      <c r="S150" s="17"/>
      <c r="T150" s="17"/>
      <c r="U150" s="36"/>
      <c r="V150" s="36"/>
      <c r="W150" s="38"/>
      <c r="X150" s="38"/>
      <c r="AC150">
        <f t="shared" si="46"/>
        <v>2.12</v>
      </c>
      <c r="AD150">
        <f t="shared" si="46"/>
        <v>0</v>
      </c>
      <c r="AE150">
        <f t="shared" si="46"/>
        <v>0</v>
      </c>
      <c r="AF150">
        <f t="shared" si="46"/>
        <v>1</v>
      </c>
      <c r="AG150">
        <f t="shared" si="46"/>
        <v>2.12</v>
      </c>
      <c r="AH150">
        <f>C150</f>
        <v>1</v>
      </c>
    </row>
    <row r="151" spans="1:38" ht="15.75">
      <c r="A151" s="19"/>
      <c r="B151" s="56" t="s">
        <v>247</v>
      </c>
      <c r="C151" s="61">
        <f>COUNTA('Bieu 1B'!G245:G253)</f>
        <v>8</v>
      </c>
      <c r="D151" s="62">
        <f>SUM('Bieu 1B'!G245:G253)</f>
        <v>5.4</v>
      </c>
      <c r="E151" s="61">
        <f>COUNTA('Bieu 1B'!H245:H253)</f>
        <v>0</v>
      </c>
      <c r="F151" s="61"/>
      <c r="G151" s="61">
        <f>COUNTA('Bieu 1B'!I245:I253)</f>
        <v>8</v>
      </c>
      <c r="H151" s="62">
        <f>SUM('Bieu 1B'!I245:I253)</f>
        <v>5.2</v>
      </c>
      <c r="I151" s="114"/>
      <c r="J151" s="114"/>
      <c r="K151" s="114"/>
      <c r="L151">
        <f>C151</f>
        <v>8</v>
      </c>
      <c r="M151" s="17"/>
      <c r="N151" s="17"/>
      <c r="O151" s="17"/>
      <c r="P151" s="17"/>
      <c r="Q151" s="17"/>
      <c r="R151" s="17"/>
      <c r="S151" s="17"/>
      <c r="T151" s="17"/>
      <c r="U151" s="36"/>
      <c r="V151" s="36"/>
      <c r="W151" s="38"/>
      <c r="X151" s="38"/>
      <c r="AC151">
        <f t="shared" si="46"/>
        <v>5.4</v>
      </c>
      <c r="AD151">
        <f t="shared" si="46"/>
        <v>0</v>
      </c>
      <c r="AE151">
        <f t="shared" si="46"/>
        <v>0</v>
      </c>
      <c r="AF151">
        <f t="shared" si="46"/>
        <v>8</v>
      </c>
      <c r="AG151">
        <f t="shared" si="46"/>
        <v>5.2</v>
      </c>
      <c r="AI151">
        <f>C151</f>
        <v>8</v>
      </c>
      <c r="AL151">
        <f>F151</f>
        <v>0</v>
      </c>
    </row>
    <row r="152" spans="1:38" ht="15.75">
      <c r="A152" s="19"/>
      <c r="B152" s="56">
        <v>2.1</v>
      </c>
      <c r="C152" s="61">
        <f>COUNTA('Bieu 2'!G301:G306)</f>
        <v>6</v>
      </c>
      <c r="D152" s="62">
        <f>SUM('Bieu 2'!G301:G306)</f>
        <v>366.7133</v>
      </c>
      <c r="E152" s="61"/>
      <c r="F152" s="61"/>
      <c r="G152" s="61">
        <f>COUNTA('Bieu 2'!I301:I306)</f>
        <v>6</v>
      </c>
      <c r="H152" s="62">
        <f>SUM('Bieu 2'!I301:I306)</f>
        <v>133.35470000000001</v>
      </c>
      <c r="I152" s="114"/>
      <c r="J152" s="114"/>
      <c r="K152" s="114"/>
      <c r="L152">
        <f>C152</f>
        <v>6</v>
      </c>
      <c r="M152" s="17"/>
      <c r="N152" s="17"/>
      <c r="O152" s="17"/>
      <c r="P152" s="17"/>
      <c r="Q152" s="17"/>
      <c r="R152" s="17"/>
      <c r="S152" s="17"/>
      <c r="T152" s="17"/>
      <c r="U152" s="36"/>
      <c r="V152" s="36"/>
      <c r="W152" s="38"/>
      <c r="X152" s="38"/>
      <c r="AC152">
        <f t="shared" si="46"/>
        <v>366.7133</v>
      </c>
      <c r="AD152">
        <f t="shared" si="46"/>
        <v>0</v>
      </c>
      <c r="AE152">
        <f t="shared" si="46"/>
        <v>0</v>
      </c>
      <c r="AF152">
        <f t="shared" si="46"/>
        <v>6</v>
      </c>
      <c r="AG152">
        <f t="shared" si="46"/>
        <v>133.35470000000001</v>
      </c>
      <c r="AJ152">
        <f>C152</f>
        <v>6</v>
      </c>
    </row>
    <row r="153" spans="1:38" ht="15.75">
      <c r="A153" s="19"/>
      <c r="B153" s="56">
        <v>2.2000000000000002</v>
      </c>
      <c r="C153" s="61">
        <f>COUNTA('Bieu 2'!G307:G308)</f>
        <v>0</v>
      </c>
      <c r="D153" s="62">
        <f>SUM('Bieu 2'!G307:G308)</f>
        <v>0</v>
      </c>
      <c r="E153" s="61"/>
      <c r="F153" s="61"/>
      <c r="G153" s="61">
        <f>COUNTA('Bieu 2'!I307:I308)</f>
        <v>0</v>
      </c>
      <c r="H153" s="62">
        <f>SUM('Bieu 2'!I307:I308)</f>
        <v>0</v>
      </c>
      <c r="I153" s="114"/>
      <c r="J153" s="114"/>
      <c r="K153" s="114"/>
      <c r="L153">
        <f>C153</f>
        <v>0</v>
      </c>
      <c r="M153" s="17"/>
      <c r="N153" s="17"/>
      <c r="O153" s="17"/>
      <c r="P153" s="17"/>
      <c r="Q153" s="17"/>
      <c r="R153" s="17"/>
      <c r="S153" s="17"/>
      <c r="T153" s="17"/>
      <c r="U153" s="37"/>
      <c r="V153" s="37"/>
      <c r="W153" s="38"/>
      <c r="X153" s="38"/>
      <c r="AC153">
        <f t="shared" si="46"/>
        <v>0</v>
      </c>
      <c r="AD153">
        <f t="shared" si="46"/>
        <v>0</v>
      </c>
      <c r="AE153">
        <f t="shared" si="46"/>
        <v>0</v>
      </c>
      <c r="AF153">
        <f t="shared" si="46"/>
        <v>0</v>
      </c>
      <c r="AG153">
        <f t="shared" si="46"/>
        <v>0</v>
      </c>
      <c r="AJ153">
        <f>C153</f>
        <v>0</v>
      </c>
    </row>
    <row r="154" spans="1:38" s="24" customFormat="1" ht="15.75">
      <c r="A154" s="19">
        <v>25</v>
      </c>
      <c r="B154" s="18" t="s">
        <v>58</v>
      </c>
      <c r="C154" s="61">
        <f t="shared" ref="C154:H154" si="47">SUM(C155:C159)</f>
        <v>55</v>
      </c>
      <c r="D154" s="62">
        <f t="shared" si="47"/>
        <v>150.44</v>
      </c>
      <c r="E154" s="61">
        <f t="shared" si="47"/>
        <v>14</v>
      </c>
      <c r="F154" s="62">
        <f t="shared" si="47"/>
        <v>16.5</v>
      </c>
      <c r="G154" s="61">
        <f t="shared" si="47"/>
        <v>55</v>
      </c>
      <c r="H154" s="62">
        <f t="shared" si="47"/>
        <v>145.75</v>
      </c>
      <c r="I154" s="114"/>
      <c r="J154" s="114">
        <f>C154+C155</f>
        <v>69</v>
      </c>
      <c r="K154" s="114">
        <f>J154-I154</f>
        <v>69</v>
      </c>
      <c r="M154" s="17">
        <v>6</v>
      </c>
      <c r="N154" s="17">
        <v>6.12</v>
      </c>
      <c r="O154" s="17">
        <v>35</v>
      </c>
      <c r="P154" s="17">
        <v>258.11</v>
      </c>
      <c r="Q154" s="17">
        <v>6</v>
      </c>
      <c r="R154" s="17">
        <v>6.12</v>
      </c>
      <c r="S154" s="17">
        <v>35</v>
      </c>
      <c r="T154" s="17">
        <v>161.05000000000001</v>
      </c>
      <c r="U154" s="37">
        <v>57</v>
      </c>
      <c r="V154" s="37">
        <v>710.38</v>
      </c>
      <c r="W154"/>
      <c r="X154"/>
      <c r="Y154"/>
      <c r="Z154"/>
      <c r="AA154">
        <v>89</v>
      </c>
      <c r="AB154" s="45">
        <f>SUM('[12]Danh muc 2018 TT'!$E$7:$E$97)</f>
        <v>1232.3999999999996</v>
      </c>
      <c r="AC154" s="45"/>
    </row>
    <row r="155" spans="1:38" ht="15.75">
      <c r="A155" s="19"/>
      <c r="B155" s="56" t="s">
        <v>248</v>
      </c>
      <c r="C155" s="61">
        <f>COUNTA('Bieu 1A'!G739:G754)</f>
        <v>14</v>
      </c>
      <c r="D155" s="62">
        <f>SUM('Bieu 1A'!G739:G754)</f>
        <v>34.269999999999996</v>
      </c>
      <c r="E155" s="61"/>
      <c r="F155" s="61"/>
      <c r="G155" s="61">
        <f>COUNTA('Bieu 1A'!I739:I754)</f>
        <v>14</v>
      </c>
      <c r="H155" s="62">
        <f>SUM('Bieu 1A'!I739:I754)</f>
        <v>29.580000000000002</v>
      </c>
      <c r="I155" s="114">
        <f>COUNTA('Bieu 1A'!G740:G754)</f>
        <v>14</v>
      </c>
      <c r="J155" s="114">
        <f>C155+C156</f>
        <v>14</v>
      </c>
      <c r="K155" s="114">
        <f>J155-I155</f>
        <v>0</v>
      </c>
      <c r="L155">
        <f>C155</f>
        <v>14</v>
      </c>
      <c r="M155" s="17"/>
      <c r="N155" s="17"/>
      <c r="O155" s="17"/>
      <c r="P155" s="17"/>
      <c r="Q155" s="17"/>
      <c r="R155" s="17"/>
      <c r="S155" s="17"/>
      <c r="T155" s="17"/>
      <c r="U155" s="36"/>
      <c r="V155" s="36"/>
      <c r="W155" s="38"/>
      <c r="X155" s="38"/>
      <c r="AC155">
        <f t="shared" ref="AC155:AG159" si="48">D155</f>
        <v>34.269999999999996</v>
      </c>
      <c r="AD155">
        <f t="shared" si="48"/>
        <v>0</v>
      </c>
      <c r="AE155">
        <f t="shared" si="48"/>
        <v>0</v>
      </c>
      <c r="AF155">
        <f t="shared" si="48"/>
        <v>14</v>
      </c>
      <c r="AG155">
        <f t="shared" si="48"/>
        <v>29.580000000000002</v>
      </c>
      <c r="AH155">
        <f>C155</f>
        <v>14</v>
      </c>
    </row>
    <row r="156" spans="1:38" ht="15.75">
      <c r="A156" s="19"/>
      <c r="B156" s="56" t="s">
        <v>249</v>
      </c>
      <c r="C156" s="61">
        <f>COUNTA('Bieu 1A'!G755:G757)</f>
        <v>0</v>
      </c>
      <c r="D156" s="62">
        <f>SUM('Bieu 1A'!G755:G757)</f>
        <v>0</v>
      </c>
      <c r="E156" s="61">
        <f>COUNTA('Bieu 1A'!H755:H757)</f>
        <v>0</v>
      </c>
      <c r="F156" s="62">
        <f>SUM('Bieu 1A'!H755:H757)</f>
        <v>0</v>
      </c>
      <c r="G156" s="61">
        <f>COUNTA('Bieu 1A'!I755:I757)</f>
        <v>0</v>
      </c>
      <c r="H156" s="62">
        <f>SUM('Bieu 1A'!I755:I757)</f>
        <v>0</v>
      </c>
      <c r="I156" s="114"/>
      <c r="J156" s="114">
        <f>C156+C157</f>
        <v>33</v>
      </c>
      <c r="K156" s="114">
        <f>J156-I156</f>
        <v>33</v>
      </c>
      <c r="L156">
        <f>C156</f>
        <v>0</v>
      </c>
      <c r="M156" s="17"/>
      <c r="N156" s="17"/>
      <c r="O156" s="17"/>
      <c r="P156" s="17"/>
      <c r="Q156" s="17"/>
      <c r="R156" s="17"/>
      <c r="S156" s="17"/>
      <c r="T156" s="17"/>
      <c r="U156" s="36"/>
      <c r="V156" s="36"/>
      <c r="W156" s="38"/>
      <c r="X156" s="38"/>
      <c r="AC156">
        <f t="shared" si="48"/>
        <v>0</v>
      </c>
      <c r="AD156">
        <f t="shared" si="48"/>
        <v>0</v>
      </c>
      <c r="AE156">
        <f t="shared" si="48"/>
        <v>0</v>
      </c>
      <c r="AF156">
        <f t="shared" si="48"/>
        <v>0</v>
      </c>
      <c r="AG156">
        <f t="shared" si="48"/>
        <v>0</v>
      </c>
      <c r="AH156">
        <f>C156</f>
        <v>0</v>
      </c>
    </row>
    <row r="157" spans="1:38" ht="15.75">
      <c r="A157" s="19"/>
      <c r="B157" s="56" t="s">
        <v>247</v>
      </c>
      <c r="C157" s="61">
        <f>COUNTA('Bieu 1B'!G255:G288)</f>
        <v>33</v>
      </c>
      <c r="D157" s="62">
        <f>SUM('Bieu 1B'!G255:G288)</f>
        <v>42.190000000000012</v>
      </c>
      <c r="E157" s="61">
        <f>COUNTA('Bieu 1B'!H255:H288)</f>
        <v>13</v>
      </c>
      <c r="F157" s="62">
        <f>SUM('Bieu 1B'!H255:H288)</f>
        <v>16.05</v>
      </c>
      <c r="G157" s="61">
        <f>COUNTA('Bieu 1B'!I255:I288)</f>
        <v>33</v>
      </c>
      <c r="H157" s="62">
        <f>SUM('Bieu 1B'!I255:I288)</f>
        <v>42.190000000000012</v>
      </c>
      <c r="I157" s="114"/>
      <c r="J157" s="114"/>
      <c r="K157" s="114"/>
      <c r="L157">
        <f>C157</f>
        <v>33</v>
      </c>
      <c r="M157" s="17"/>
      <c r="N157" s="17"/>
      <c r="O157" s="17"/>
      <c r="P157" s="17"/>
      <c r="Q157" s="17"/>
      <c r="R157" s="17"/>
      <c r="S157" s="17"/>
      <c r="T157" s="17"/>
      <c r="U157" s="36"/>
      <c r="V157" s="36"/>
      <c r="W157" s="38"/>
      <c r="X157" s="38"/>
      <c r="AC157">
        <f t="shared" si="48"/>
        <v>42.190000000000012</v>
      </c>
      <c r="AD157">
        <f t="shared" si="48"/>
        <v>13</v>
      </c>
      <c r="AE157">
        <f t="shared" si="48"/>
        <v>16.05</v>
      </c>
      <c r="AF157">
        <f t="shared" si="48"/>
        <v>33</v>
      </c>
      <c r="AG157">
        <f t="shared" si="48"/>
        <v>42.190000000000012</v>
      </c>
      <c r="AI157">
        <f>C157</f>
        <v>33</v>
      </c>
      <c r="AL157">
        <f>F157</f>
        <v>16.05</v>
      </c>
    </row>
    <row r="158" spans="1:38" ht="15.75">
      <c r="A158" s="19"/>
      <c r="B158" s="56">
        <v>2.1</v>
      </c>
      <c r="C158" s="61">
        <f>COUNTA('Bieu 2'!G311:G319)</f>
        <v>7</v>
      </c>
      <c r="D158" s="62">
        <f>SUM('Bieu 2'!G311:G319)</f>
        <v>73.53</v>
      </c>
      <c r="E158" s="61"/>
      <c r="F158" s="61"/>
      <c r="G158" s="61">
        <f>COUNTA('Bieu 2'!I311:I319)</f>
        <v>7</v>
      </c>
      <c r="H158" s="62">
        <f>SUM('Bieu 2'!I311:I319)</f>
        <v>73.53</v>
      </c>
      <c r="I158" s="114"/>
      <c r="J158" s="114"/>
      <c r="K158" s="114"/>
      <c r="L158">
        <f>C158</f>
        <v>7</v>
      </c>
      <c r="M158" s="17"/>
      <c r="N158" s="17"/>
      <c r="O158" s="17"/>
      <c r="P158" s="17"/>
      <c r="Q158" s="17"/>
      <c r="R158" s="17"/>
      <c r="S158" s="17"/>
      <c r="T158" s="17"/>
      <c r="U158" s="36"/>
      <c r="V158" s="36"/>
      <c r="W158" s="38"/>
      <c r="X158" s="38"/>
      <c r="AC158">
        <f t="shared" si="48"/>
        <v>73.53</v>
      </c>
      <c r="AD158">
        <f t="shared" si="48"/>
        <v>0</v>
      </c>
      <c r="AE158">
        <f t="shared" si="48"/>
        <v>0</v>
      </c>
      <c r="AF158">
        <f t="shared" si="48"/>
        <v>7</v>
      </c>
      <c r="AG158">
        <f t="shared" si="48"/>
        <v>73.53</v>
      </c>
      <c r="AJ158">
        <f>C158</f>
        <v>7</v>
      </c>
    </row>
    <row r="159" spans="1:38" ht="15.75">
      <c r="A159" s="19"/>
      <c r="B159" s="56">
        <v>2.2000000000000002</v>
      </c>
      <c r="C159" s="61">
        <f>COUNTA('Bieu 2'!G321:G321)</f>
        <v>1</v>
      </c>
      <c r="D159" s="62">
        <f>SUM('Bieu 2'!G321:G321)</f>
        <v>0.45</v>
      </c>
      <c r="E159" s="61">
        <f>COUNTA('Bieu 2'!H321:H321)</f>
        <v>1</v>
      </c>
      <c r="F159" s="62">
        <f>SUM('Bieu 2'!H321:H321)</f>
        <v>0.45</v>
      </c>
      <c r="G159" s="61">
        <f>COUNTA('Bieu 2'!I321:I321)</f>
        <v>1</v>
      </c>
      <c r="H159" s="62">
        <f>SUM('Bieu 2'!I321:I321)</f>
        <v>0.45</v>
      </c>
      <c r="I159" s="114"/>
      <c r="J159" s="114"/>
      <c r="K159" s="114"/>
      <c r="L159">
        <f>C159</f>
        <v>1</v>
      </c>
      <c r="M159" s="17"/>
      <c r="N159" s="17"/>
      <c r="O159" s="17"/>
      <c r="P159" s="17"/>
      <c r="Q159" s="17"/>
      <c r="R159" s="17"/>
      <c r="S159" s="17"/>
      <c r="T159" s="17"/>
      <c r="U159" s="37"/>
      <c r="V159" s="38"/>
      <c r="W159" s="38"/>
      <c r="X159" s="38"/>
      <c r="AC159">
        <f t="shared" si="48"/>
        <v>0.45</v>
      </c>
      <c r="AD159">
        <f t="shared" si="48"/>
        <v>1</v>
      </c>
      <c r="AE159">
        <f t="shared" si="48"/>
        <v>0.45</v>
      </c>
      <c r="AF159">
        <f t="shared" si="48"/>
        <v>1</v>
      </c>
      <c r="AG159">
        <f t="shared" si="48"/>
        <v>0.45</v>
      </c>
      <c r="AJ159">
        <f>C159</f>
        <v>1</v>
      </c>
    </row>
    <row r="160" spans="1:38" s="24" customFormat="1" ht="15.75">
      <c r="A160" s="19">
        <v>10</v>
      </c>
      <c r="B160" s="19" t="s">
        <v>60</v>
      </c>
      <c r="C160" s="61">
        <f t="shared" ref="C160:H160" si="49">SUM(C161:C165)</f>
        <v>35</v>
      </c>
      <c r="D160" s="62">
        <f t="shared" si="49"/>
        <v>224.96799999999999</v>
      </c>
      <c r="E160" s="61">
        <f t="shared" si="49"/>
        <v>9</v>
      </c>
      <c r="F160" s="62">
        <f t="shared" si="49"/>
        <v>19.459999999999997</v>
      </c>
      <c r="G160" s="61">
        <f t="shared" si="49"/>
        <v>33</v>
      </c>
      <c r="H160" s="62">
        <f t="shared" si="49"/>
        <v>203.34799999999998</v>
      </c>
      <c r="I160" s="114"/>
      <c r="J160" s="114">
        <f>C160+C161</f>
        <v>52</v>
      </c>
      <c r="K160" s="114">
        <f>J160-I160</f>
        <v>52</v>
      </c>
      <c r="M160" s="17">
        <v>15</v>
      </c>
      <c r="N160" s="17">
        <v>25.61</v>
      </c>
      <c r="O160" s="17">
        <v>31</v>
      </c>
      <c r="P160" s="17">
        <v>51.99</v>
      </c>
      <c r="Q160" s="17">
        <v>3</v>
      </c>
      <c r="R160" s="17">
        <v>2.59</v>
      </c>
      <c r="S160" s="17">
        <v>4</v>
      </c>
      <c r="T160" s="17">
        <v>10.53</v>
      </c>
      <c r="U160" s="37">
        <v>79</v>
      </c>
      <c r="V160" s="38">
        <v>263.66000000000003</v>
      </c>
      <c r="W160"/>
      <c r="X160"/>
      <c r="Y160"/>
      <c r="Z160"/>
      <c r="AA160">
        <v>89</v>
      </c>
      <c r="AB160">
        <v>326.48</v>
      </c>
      <c r="AC160"/>
    </row>
    <row r="161" spans="1:38" ht="15.75">
      <c r="A161" s="19"/>
      <c r="B161" s="56" t="s">
        <v>248</v>
      </c>
      <c r="C161" s="61">
        <f>COUNTA('Bieu 1A'!G760:G780)</f>
        <v>17</v>
      </c>
      <c r="D161" s="62">
        <f>SUM('Bieu 1A'!G760:G780)</f>
        <v>47.469000000000001</v>
      </c>
      <c r="E161" s="61"/>
      <c r="F161" s="62"/>
      <c r="G161" s="61">
        <f>COUNTA('Bieu 1A'!I760:I780)</f>
        <v>15</v>
      </c>
      <c r="H161" s="62">
        <f>SUM('Bieu 1A'!I760:I780)</f>
        <v>25.849</v>
      </c>
      <c r="I161" s="114">
        <f>COUNTA('Bieu 1A'!G761:G780)</f>
        <v>17</v>
      </c>
      <c r="J161" s="114">
        <f>C161+C162</f>
        <v>17</v>
      </c>
      <c r="K161" s="114">
        <f>J161-I161</f>
        <v>0</v>
      </c>
      <c r="L161">
        <f>C161</f>
        <v>17</v>
      </c>
      <c r="M161" s="17"/>
      <c r="N161" s="17"/>
      <c r="O161" s="17"/>
      <c r="P161" s="17"/>
      <c r="Q161" s="17"/>
      <c r="R161" s="17"/>
      <c r="S161" s="17"/>
      <c r="T161" s="17"/>
      <c r="U161" s="36"/>
      <c r="V161" s="36"/>
      <c r="W161" s="38"/>
      <c r="X161" s="38"/>
      <c r="AC161">
        <f t="shared" ref="AC161:AG165" si="50">D161</f>
        <v>47.469000000000001</v>
      </c>
      <c r="AD161">
        <f t="shared" si="50"/>
        <v>0</v>
      </c>
      <c r="AE161">
        <f t="shared" si="50"/>
        <v>0</v>
      </c>
      <c r="AF161">
        <f t="shared" si="50"/>
        <v>15</v>
      </c>
      <c r="AG161">
        <f t="shared" si="50"/>
        <v>25.849</v>
      </c>
      <c r="AH161">
        <f>C161</f>
        <v>17</v>
      </c>
    </row>
    <row r="162" spans="1:38" ht="15.75">
      <c r="A162" s="19"/>
      <c r="B162" s="56" t="s">
        <v>249</v>
      </c>
      <c r="C162" s="61"/>
      <c r="D162" s="62"/>
      <c r="E162" s="61"/>
      <c r="F162" s="62"/>
      <c r="G162" s="61"/>
      <c r="H162" s="62"/>
      <c r="I162" s="114"/>
      <c r="J162" s="114">
        <f>C162+C163</f>
        <v>9</v>
      </c>
      <c r="K162" s="114">
        <f>J162-I162</f>
        <v>9</v>
      </c>
      <c r="L162">
        <f>C162</f>
        <v>0</v>
      </c>
      <c r="M162" s="17"/>
      <c r="N162" s="17"/>
      <c r="O162" s="17"/>
      <c r="P162" s="17"/>
      <c r="Q162" s="17"/>
      <c r="R162" s="17"/>
      <c r="S162" s="17"/>
      <c r="T162" s="17"/>
      <c r="U162" s="36"/>
      <c r="V162" s="36"/>
      <c r="W162" s="38"/>
      <c r="X162" s="38"/>
      <c r="AC162">
        <f t="shared" si="50"/>
        <v>0</v>
      </c>
      <c r="AD162">
        <f t="shared" si="50"/>
        <v>0</v>
      </c>
      <c r="AE162">
        <f t="shared" si="50"/>
        <v>0</v>
      </c>
      <c r="AF162">
        <f t="shared" si="50"/>
        <v>0</v>
      </c>
      <c r="AG162">
        <f t="shared" si="50"/>
        <v>0</v>
      </c>
      <c r="AH162">
        <f>C162</f>
        <v>0</v>
      </c>
    </row>
    <row r="163" spans="1:38" ht="15.75">
      <c r="A163" s="19"/>
      <c r="B163" s="56" t="s">
        <v>247</v>
      </c>
      <c r="C163" s="61">
        <f>COUNTA('Bieu 1B'!G290:G300)</f>
        <v>9</v>
      </c>
      <c r="D163" s="62">
        <f>SUM('Bieu 1B'!G290:G300)</f>
        <v>19.459999999999997</v>
      </c>
      <c r="E163" s="61">
        <f>COUNTA('Bieu 1B'!H290:H300)</f>
        <v>9</v>
      </c>
      <c r="F163" s="62">
        <f>SUM('Bieu 1B'!H290:H300)</f>
        <v>19.459999999999997</v>
      </c>
      <c r="G163" s="61">
        <f>COUNTA('Bieu 1B'!I290:I300)</f>
        <v>9</v>
      </c>
      <c r="H163" s="62">
        <f>SUM('Bieu 1B'!I290:I300)</f>
        <v>19.459999999999997</v>
      </c>
      <c r="I163" s="114"/>
      <c r="J163" s="114"/>
      <c r="K163" s="114"/>
      <c r="L163">
        <f>C163</f>
        <v>9</v>
      </c>
      <c r="M163" s="17"/>
      <c r="N163" s="17"/>
      <c r="O163" s="17"/>
      <c r="P163" s="17"/>
      <c r="Q163" s="17"/>
      <c r="R163" s="17"/>
      <c r="S163" s="17"/>
      <c r="T163" s="17"/>
      <c r="U163" s="36"/>
      <c r="V163" s="36"/>
      <c r="W163" s="38"/>
      <c r="X163" s="38"/>
      <c r="AC163">
        <f t="shared" si="50"/>
        <v>19.459999999999997</v>
      </c>
      <c r="AD163">
        <f t="shared" si="50"/>
        <v>9</v>
      </c>
      <c r="AE163">
        <f t="shared" si="50"/>
        <v>19.459999999999997</v>
      </c>
      <c r="AF163">
        <f t="shared" si="50"/>
        <v>9</v>
      </c>
      <c r="AG163">
        <f t="shared" si="50"/>
        <v>19.459999999999997</v>
      </c>
      <c r="AI163">
        <f>C163</f>
        <v>9</v>
      </c>
      <c r="AL163">
        <f>F163</f>
        <v>19.459999999999997</v>
      </c>
    </row>
    <row r="164" spans="1:38" ht="15.75">
      <c r="A164" s="19"/>
      <c r="B164" s="56">
        <v>2.1</v>
      </c>
      <c r="C164" s="61">
        <f>COUNTA('Bieu 2'!G323:G334)</f>
        <v>9</v>
      </c>
      <c r="D164" s="62">
        <f>SUM('Bieu 2'!G323:G334)</f>
        <v>158.03899999999999</v>
      </c>
      <c r="E164" s="61"/>
      <c r="F164" s="62"/>
      <c r="G164" s="61">
        <f>COUNTA('Bieu 2'!I323:I334)</f>
        <v>9</v>
      </c>
      <c r="H164" s="62">
        <f>SUM('Bieu 2'!I323:I334)</f>
        <v>158.03899999999999</v>
      </c>
      <c r="I164" s="114"/>
      <c r="J164" s="114"/>
      <c r="K164" s="114"/>
      <c r="L164">
        <f>C164</f>
        <v>9</v>
      </c>
      <c r="M164" s="17"/>
      <c r="N164" s="17"/>
      <c r="O164" s="17"/>
      <c r="P164" s="17"/>
      <c r="Q164" s="17"/>
      <c r="R164" s="17"/>
      <c r="S164" s="17"/>
      <c r="T164" s="17"/>
      <c r="U164" s="36"/>
      <c r="V164" s="36"/>
      <c r="W164" s="38"/>
      <c r="X164" s="38"/>
      <c r="AC164">
        <f t="shared" si="50"/>
        <v>158.03899999999999</v>
      </c>
      <c r="AD164">
        <f t="shared" si="50"/>
        <v>0</v>
      </c>
      <c r="AE164">
        <f t="shared" si="50"/>
        <v>0</v>
      </c>
      <c r="AF164">
        <f t="shared" si="50"/>
        <v>9</v>
      </c>
      <c r="AG164">
        <f t="shared" si="50"/>
        <v>158.03899999999999</v>
      </c>
      <c r="AJ164">
        <f>C164</f>
        <v>9</v>
      </c>
    </row>
    <row r="165" spans="1:38" ht="15.75">
      <c r="A165" s="19"/>
      <c r="B165" s="56">
        <v>2.2000000000000002</v>
      </c>
      <c r="C165" s="61"/>
      <c r="D165" s="62"/>
      <c r="E165" s="61"/>
      <c r="F165" s="62"/>
      <c r="G165" s="61"/>
      <c r="H165" s="62"/>
      <c r="I165" s="114"/>
      <c r="J165" s="114"/>
      <c r="K165" s="114"/>
      <c r="L165">
        <f>C165</f>
        <v>0</v>
      </c>
      <c r="M165" s="17"/>
      <c r="N165" s="17"/>
      <c r="O165" s="17"/>
      <c r="P165" s="17"/>
      <c r="Q165" s="17"/>
      <c r="R165" s="17"/>
      <c r="S165" s="17"/>
      <c r="T165" s="17"/>
      <c r="U165" s="36"/>
      <c r="V165" s="36"/>
      <c r="W165" s="38"/>
      <c r="X165" s="38"/>
      <c r="AC165">
        <f t="shared" si="50"/>
        <v>0</v>
      </c>
      <c r="AD165">
        <f t="shared" si="50"/>
        <v>0</v>
      </c>
      <c r="AE165">
        <f t="shared" si="50"/>
        <v>0</v>
      </c>
      <c r="AF165">
        <f t="shared" si="50"/>
        <v>0</v>
      </c>
      <c r="AG165">
        <f t="shared" si="50"/>
        <v>0</v>
      </c>
      <c r="AJ165">
        <f>C165</f>
        <v>0</v>
      </c>
    </row>
    <row r="166" spans="1:38" s="24" customFormat="1" ht="15.75">
      <c r="A166" s="19">
        <v>11</v>
      </c>
      <c r="B166" s="18" t="s">
        <v>155</v>
      </c>
      <c r="C166" s="61">
        <f t="shared" ref="C166:H166" si="51">SUM(C167:C171)</f>
        <v>48</v>
      </c>
      <c r="D166" s="62">
        <f t="shared" si="51"/>
        <v>91.978899999999996</v>
      </c>
      <c r="E166" s="61">
        <f t="shared" si="51"/>
        <v>6</v>
      </c>
      <c r="F166" s="62">
        <f t="shared" si="51"/>
        <v>11.42</v>
      </c>
      <c r="G166" s="61">
        <f t="shared" si="51"/>
        <v>48</v>
      </c>
      <c r="H166" s="62">
        <f t="shared" si="51"/>
        <v>73.191199999999995</v>
      </c>
      <c r="I166" s="114"/>
      <c r="J166" s="114">
        <f>C166+C167</f>
        <v>68</v>
      </c>
      <c r="K166" s="114">
        <f>J166-I166</f>
        <v>68</v>
      </c>
      <c r="M166" s="17">
        <v>10</v>
      </c>
      <c r="N166" s="17">
        <v>14.52</v>
      </c>
      <c r="O166" s="17">
        <v>49</v>
      </c>
      <c r="P166" s="17">
        <v>449.93</v>
      </c>
      <c r="Q166" s="17">
        <v>2</v>
      </c>
      <c r="R166" s="17">
        <v>0.13</v>
      </c>
      <c r="S166" s="17">
        <v>9</v>
      </c>
      <c r="T166" s="17">
        <v>38.020000000000003</v>
      </c>
      <c r="U166" s="36">
        <v>78</v>
      </c>
      <c r="V166" s="36">
        <v>558.07000000000005</v>
      </c>
      <c r="W166"/>
      <c r="X166"/>
      <c r="Y166"/>
      <c r="Z166"/>
      <c r="AA166">
        <v>99</v>
      </c>
      <c r="AB166" s="46" t="e">
        <f>#REF!+#REF!+#REF!</f>
        <v>#REF!</v>
      </c>
      <c r="AC166" s="46"/>
    </row>
    <row r="167" spans="1:38" ht="15.75">
      <c r="A167" s="19"/>
      <c r="B167" s="56" t="s">
        <v>248</v>
      </c>
      <c r="C167" s="61">
        <f>COUNTA('Bieu 1A'!G783:G805)</f>
        <v>20</v>
      </c>
      <c r="D167" s="62">
        <f>SUM('Bieu 1A'!G783:G805)</f>
        <v>34.684000000000005</v>
      </c>
      <c r="E167" s="61"/>
      <c r="F167" s="61"/>
      <c r="G167" s="61">
        <f>COUNTA('Bieu 1A'!I783:I805)</f>
        <v>20</v>
      </c>
      <c r="H167" s="62">
        <f>SUM('Bieu 1A'!I783:I805)</f>
        <v>15.8963</v>
      </c>
      <c r="I167" s="114">
        <f>COUNTA('Bieu 1A'!G784:G805)</f>
        <v>20</v>
      </c>
      <c r="J167" s="114">
        <f>C167+C168</f>
        <v>20</v>
      </c>
      <c r="K167" s="114">
        <f>J167-I167</f>
        <v>0</v>
      </c>
      <c r="L167">
        <f>C167</f>
        <v>20</v>
      </c>
      <c r="M167" s="17"/>
      <c r="N167" s="17"/>
      <c r="O167" s="17"/>
      <c r="P167" s="17"/>
      <c r="Q167" s="17"/>
      <c r="R167" s="17"/>
      <c r="S167" s="17"/>
      <c r="T167" s="17"/>
      <c r="U167" s="36"/>
      <c r="V167" s="36"/>
      <c r="W167" s="38"/>
      <c r="X167" s="38"/>
      <c r="AC167">
        <f t="shared" ref="AC167:AG171" si="52">D167</f>
        <v>34.684000000000005</v>
      </c>
      <c r="AD167">
        <f t="shared" si="52"/>
        <v>0</v>
      </c>
      <c r="AE167">
        <f t="shared" si="52"/>
        <v>0</v>
      </c>
      <c r="AF167">
        <f t="shared" si="52"/>
        <v>20</v>
      </c>
      <c r="AG167">
        <f t="shared" si="52"/>
        <v>15.8963</v>
      </c>
      <c r="AH167">
        <f>C167</f>
        <v>20</v>
      </c>
    </row>
    <row r="168" spans="1:38" ht="15.75">
      <c r="A168" s="19"/>
      <c r="B168" s="56" t="s">
        <v>249</v>
      </c>
      <c r="C168" s="61">
        <f>COUNTA('Bieu 1A'!G806:G809)</f>
        <v>0</v>
      </c>
      <c r="D168" s="62">
        <f>SUM('Bieu 1A'!G806:G809)</f>
        <v>0</v>
      </c>
      <c r="E168" s="61">
        <f>COUNTA('Bieu 1A'!H806:H809)</f>
        <v>0</v>
      </c>
      <c r="F168" s="140">
        <f>SUM('Bieu 1A'!H806:H809)</f>
        <v>0</v>
      </c>
      <c r="G168" s="61">
        <f>COUNTA('Bieu 1A'!I806:I809)</f>
        <v>0</v>
      </c>
      <c r="H168" s="62">
        <f>SUM('Bieu 1A'!I806:I809)</f>
        <v>0</v>
      </c>
      <c r="I168" s="115"/>
      <c r="J168" s="114">
        <f>C168+C169</f>
        <v>7</v>
      </c>
      <c r="K168" s="114">
        <f>J168-I168</f>
        <v>7</v>
      </c>
      <c r="L168">
        <f>C168</f>
        <v>0</v>
      </c>
      <c r="M168" s="17"/>
      <c r="N168" s="17"/>
      <c r="O168" s="17"/>
      <c r="P168" s="17"/>
      <c r="Q168" s="17"/>
      <c r="R168" s="17"/>
      <c r="S168" s="17"/>
      <c r="T168" s="17"/>
      <c r="U168" s="36"/>
      <c r="V168" s="36"/>
      <c r="W168" s="38"/>
      <c r="X168" s="38"/>
      <c r="AC168">
        <f t="shared" si="52"/>
        <v>0</v>
      </c>
      <c r="AD168">
        <f t="shared" si="52"/>
        <v>0</v>
      </c>
      <c r="AE168">
        <f t="shared" si="52"/>
        <v>0</v>
      </c>
      <c r="AF168">
        <f t="shared" si="52"/>
        <v>0</v>
      </c>
      <c r="AG168">
        <f t="shared" si="52"/>
        <v>0</v>
      </c>
      <c r="AH168">
        <f>C168</f>
        <v>0</v>
      </c>
    </row>
    <row r="169" spans="1:38" ht="15.75">
      <c r="A169" s="19"/>
      <c r="B169" s="56" t="s">
        <v>247</v>
      </c>
      <c r="C169" s="61">
        <f>COUNTA('Bieu 1B'!G302:G309)</f>
        <v>7</v>
      </c>
      <c r="D169" s="62">
        <f>SUM('Bieu 1B'!G302:G309)</f>
        <v>5.53</v>
      </c>
      <c r="E169" s="61">
        <f>COUNTA('Bieu 1B'!H302:H309)</f>
        <v>5</v>
      </c>
      <c r="F169" s="62">
        <f>SUM('Bieu 1B'!H302:H309)</f>
        <v>4.7</v>
      </c>
      <c r="G169" s="61">
        <f>COUNTA('Bieu 1B'!I302:I309)</f>
        <v>7</v>
      </c>
      <c r="H169" s="62">
        <f>SUM('Bieu 1B'!I302:I309)</f>
        <v>5.53</v>
      </c>
      <c r="I169" s="115"/>
      <c r="J169" s="115"/>
      <c r="K169" s="115"/>
      <c r="L169">
        <f>C169</f>
        <v>7</v>
      </c>
      <c r="M169" s="17"/>
      <c r="N169" s="17"/>
      <c r="O169" s="17"/>
      <c r="P169" s="17"/>
      <c r="Q169" s="17"/>
      <c r="R169" s="17"/>
      <c r="S169" s="17"/>
      <c r="T169" s="17"/>
      <c r="U169" s="36"/>
      <c r="V169" s="36"/>
      <c r="W169" s="38"/>
      <c r="X169" s="38"/>
      <c r="AC169">
        <f t="shared" si="52"/>
        <v>5.53</v>
      </c>
      <c r="AD169">
        <f t="shared" si="52"/>
        <v>5</v>
      </c>
      <c r="AE169">
        <f t="shared" si="52"/>
        <v>4.7</v>
      </c>
      <c r="AF169">
        <f t="shared" si="52"/>
        <v>7</v>
      </c>
      <c r="AG169">
        <f t="shared" si="52"/>
        <v>5.53</v>
      </c>
      <c r="AI169">
        <f>C169</f>
        <v>7</v>
      </c>
      <c r="AL169">
        <f>F169</f>
        <v>4.7</v>
      </c>
    </row>
    <row r="170" spans="1:38" ht="15.75">
      <c r="A170" s="19"/>
      <c r="B170" s="56">
        <v>2.1</v>
      </c>
      <c r="C170" s="61">
        <f>COUNTA('Bieu 2'!G337:G355)</f>
        <v>17</v>
      </c>
      <c r="D170" s="62">
        <f>SUM('Bieu 2'!G337:G355)</f>
        <v>37.766999999999996</v>
      </c>
      <c r="E170" s="61"/>
      <c r="F170" s="61"/>
      <c r="G170" s="61">
        <f>COUNTA('Bieu 2'!I337:I355)</f>
        <v>17</v>
      </c>
      <c r="H170" s="62">
        <f>SUM('Bieu 2'!I337:I355)</f>
        <v>37.766999999999996</v>
      </c>
      <c r="I170" s="115"/>
      <c r="J170" s="115"/>
      <c r="K170" s="115"/>
      <c r="L170">
        <f>C170</f>
        <v>17</v>
      </c>
      <c r="M170" s="17"/>
      <c r="N170" s="17"/>
      <c r="O170" s="17"/>
      <c r="P170" s="17"/>
      <c r="Q170" s="17"/>
      <c r="R170" s="17"/>
      <c r="S170" s="17"/>
      <c r="T170" s="17"/>
      <c r="U170" s="36"/>
      <c r="V170" s="36"/>
      <c r="W170" s="38"/>
      <c r="X170" s="38"/>
      <c r="AC170">
        <f t="shared" si="52"/>
        <v>37.766999999999996</v>
      </c>
      <c r="AD170">
        <f t="shared" si="52"/>
        <v>0</v>
      </c>
      <c r="AE170">
        <f t="shared" si="52"/>
        <v>0</v>
      </c>
      <c r="AF170">
        <f t="shared" si="52"/>
        <v>17</v>
      </c>
      <c r="AG170">
        <f t="shared" si="52"/>
        <v>37.766999999999996</v>
      </c>
      <c r="AJ170">
        <f>C170</f>
        <v>17</v>
      </c>
    </row>
    <row r="171" spans="1:38" ht="15.75">
      <c r="A171" s="19"/>
      <c r="B171" s="56">
        <v>2.2000000000000002</v>
      </c>
      <c r="C171" s="61">
        <f>COUNTA('Bieu 2'!G356:G360)</f>
        <v>4</v>
      </c>
      <c r="D171" s="62">
        <f>SUM('Bieu 2'!G356:G360)</f>
        <v>13.9979</v>
      </c>
      <c r="E171" s="61">
        <f>COUNTA('Bieu 2'!H356:H360)</f>
        <v>1</v>
      </c>
      <c r="F171" s="62">
        <f>SUM('Bieu 2'!H356:H360)</f>
        <v>6.72</v>
      </c>
      <c r="G171" s="61">
        <f>COUNTA('Bieu 2'!I356:I360)</f>
        <v>4</v>
      </c>
      <c r="H171" s="62">
        <f>SUM('Bieu 2'!I356:I360)</f>
        <v>13.9979</v>
      </c>
      <c r="I171" s="114"/>
      <c r="J171" s="114"/>
      <c r="K171" s="114"/>
      <c r="L171">
        <f>C171</f>
        <v>4</v>
      </c>
      <c r="M171" s="17"/>
      <c r="N171" s="17"/>
      <c r="O171" s="17"/>
      <c r="P171" s="17"/>
      <c r="Q171" s="17"/>
      <c r="R171" s="17"/>
      <c r="S171" s="17"/>
      <c r="T171" s="17"/>
      <c r="U171" s="36"/>
      <c r="V171" s="36"/>
      <c r="W171" s="38"/>
      <c r="X171" s="38"/>
      <c r="AC171">
        <f t="shared" si="52"/>
        <v>13.9979</v>
      </c>
      <c r="AD171">
        <f t="shared" si="52"/>
        <v>1</v>
      </c>
      <c r="AE171">
        <f t="shared" si="52"/>
        <v>6.72</v>
      </c>
      <c r="AF171">
        <f t="shared" si="52"/>
        <v>4</v>
      </c>
      <c r="AG171">
        <f t="shared" si="52"/>
        <v>13.9979</v>
      </c>
      <c r="AJ171">
        <f>C171</f>
        <v>4</v>
      </c>
    </row>
    <row r="172" spans="1:38" s="24" customFormat="1" ht="15.75">
      <c r="A172" s="19">
        <v>12</v>
      </c>
      <c r="B172" s="18" t="s">
        <v>154</v>
      </c>
      <c r="C172" s="61">
        <f t="shared" ref="C172:H172" si="53">SUM(C173:C177)</f>
        <v>17</v>
      </c>
      <c r="D172" s="62">
        <f t="shared" si="53"/>
        <v>29.048000000000002</v>
      </c>
      <c r="E172" s="61">
        <f t="shared" si="53"/>
        <v>0</v>
      </c>
      <c r="F172" s="61">
        <f t="shared" si="53"/>
        <v>0</v>
      </c>
      <c r="G172" s="61">
        <f t="shared" si="53"/>
        <v>17</v>
      </c>
      <c r="H172" s="62">
        <f t="shared" si="53"/>
        <v>27.898000000000003</v>
      </c>
      <c r="I172" s="114"/>
      <c r="J172" s="114">
        <f>C172+C173</f>
        <v>28</v>
      </c>
      <c r="K172" s="114">
        <f>J172-I172</f>
        <v>28</v>
      </c>
      <c r="M172" s="17">
        <v>39</v>
      </c>
      <c r="N172" s="17">
        <v>60.94</v>
      </c>
      <c r="O172" s="17">
        <v>4</v>
      </c>
      <c r="P172" s="17">
        <v>3.99</v>
      </c>
      <c r="Q172" s="17">
        <v>9</v>
      </c>
      <c r="R172" s="17">
        <v>14.01</v>
      </c>
      <c r="S172" s="17"/>
      <c r="T172" s="17"/>
      <c r="U172" s="36">
        <v>57</v>
      </c>
      <c r="V172" s="36">
        <v>66.7</v>
      </c>
      <c r="W172"/>
      <c r="X172"/>
      <c r="Y172"/>
      <c r="Z172"/>
      <c r="AA172">
        <v>51</v>
      </c>
      <c r="AB172">
        <v>49.79</v>
      </c>
      <c r="AC172"/>
    </row>
    <row r="173" spans="1:38" ht="15.75">
      <c r="A173" s="19"/>
      <c r="B173" s="56" t="s">
        <v>248</v>
      </c>
      <c r="C173" s="61">
        <f>COUNTA('Bieu 1A'!G812:G825)</f>
        <v>11</v>
      </c>
      <c r="D173" s="62">
        <f>SUM('Bieu 1A'!G812:G825)</f>
        <v>8.2580000000000009</v>
      </c>
      <c r="E173" s="61"/>
      <c r="F173" s="61"/>
      <c r="G173" s="61">
        <f>COUNTA('Bieu 1A'!I812:I825)</f>
        <v>11</v>
      </c>
      <c r="H173" s="62">
        <f>SUM('Bieu 1A'!I812:I825)</f>
        <v>7.1080000000000005</v>
      </c>
      <c r="I173" s="114">
        <f>COUNTA('Bieu 1A'!G813:G825)</f>
        <v>11</v>
      </c>
      <c r="J173" s="114">
        <f>C173+C174</f>
        <v>11</v>
      </c>
      <c r="K173" s="114">
        <f>J173-I173</f>
        <v>0</v>
      </c>
      <c r="L173">
        <f>C173</f>
        <v>11</v>
      </c>
      <c r="M173" s="17"/>
      <c r="N173" s="17"/>
      <c r="O173" s="17"/>
      <c r="P173" s="17"/>
      <c r="Q173" s="17"/>
      <c r="R173" s="17"/>
      <c r="S173" s="17"/>
      <c r="T173" s="17"/>
      <c r="U173" s="36"/>
      <c r="V173" s="36"/>
      <c r="W173" s="38"/>
      <c r="X173" s="38"/>
      <c r="AC173">
        <f t="shared" ref="AC173:AG177" si="54">D173</f>
        <v>8.2580000000000009</v>
      </c>
      <c r="AD173">
        <f t="shared" si="54"/>
        <v>0</v>
      </c>
      <c r="AE173">
        <f t="shared" si="54"/>
        <v>0</v>
      </c>
      <c r="AF173">
        <f t="shared" si="54"/>
        <v>11</v>
      </c>
      <c r="AG173">
        <f t="shared" si="54"/>
        <v>7.1080000000000005</v>
      </c>
      <c r="AH173">
        <f>C173</f>
        <v>11</v>
      </c>
    </row>
    <row r="174" spans="1:38" ht="15.75">
      <c r="A174" s="19"/>
      <c r="B174" s="56" t="s">
        <v>249</v>
      </c>
      <c r="C174" s="61"/>
      <c r="D174" s="62"/>
      <c r="E174" s="61"/>
      <c r="F174" s="61"/>
      <c r="G174" s="61"/>
      <c r="H174" s="62"/>
      <c r="I174" s="114"/>
      <c r="J174" s="114">
        <f>C174+C175</f>
        <v>0</v>
      </c>
      <c r="K174" s="114">
        <f>J174-I174</f>
        <v>0</v>
      </c>
      <c r="L174">
        <f>C174</f>
        <v>0</v>
      </c>
      <c r="M174" s="17"/>
      <c r="N174" s="17"/>
      <c r="O174" s="17"/>
      <c r="P174" s="17"/>
      <c r="Q174" s="17"/>
      <c r="R174" s="17"/>
      <c r="S174" s="17"/>
      <c r="T174" s="17"/>
      <c r="U174" s="36"/>
      <c r="V174" s="36"/>
      <c r="W174" s="38"/>
      <c r="X174" s="38"/>
      <c r="AC174">
        <f t="shared" si="54"/>
        <v>0</v>
      </c>
      <c r="AD174">
        <f t="shared" si="54"/>
        <v>0</v>
      </c>
      <c r="AE174">
        <f t="shared" si="54"/>
        <v>0</v>
      </c>
      <c r="AF174">
        <f t="shared" si="54"/>
        <v>0</v>
      </c>
      <c r="AG174">
        <f t="shared" si="54"/>
        <v>0</v>
      </c>
      <c r="AH174">
        <f>C174</f>
        <v>0</v>
      </c>
    </row>
    <row r="175" spans="1:38" ht="15.75">
      <c r="A175" s="19"/>
      <c r="B175" s="56" t="s">
        <v>247</v>
      </c>
      <c r="C175" s="61"/>
      <c r="D175" s="62"/>
      <c r="E175" s="61"/>
      <c r="F175" s="61"/>
      <c r="G175" s="61"/>
      <c r="H175" s="62"/>
      <c r="I175" s="114"/>
      <c r="J175" s="114"/>
      <c r="K175" s="114"/>
      <c r="L175">
        <f>C175</f>
        <v>0</v>
      </c>
      <c r="M175" s="17"/>
      <c r="N175" s="17"/>
      <c r="O175" s="17"/>
      <c r="P175" s="17"/>
      <c r="Q175" s="17"/>
      <c r="R175" s="17"/>
      <c r="S175" s="17"/>
      <c r="T175" s="17"/>
      <c r="U175" s="36"/>
      <c r="V175" s="36"/>
      <c r="W175" s="38"/>
      <c r="X175" s="38"/>
      <c r="AC175">
        <f t="shared" si="54"/>
        <v>0</v>
      </c>
      <c r="AD175">
        <f t="shared" si="54"/>
        <v>0</v>
      </c>
      <c r="AE175">
        <f t="shared" si="54"/>
        <v>0</v>
      </c>
      <c r="AF175">
        <f t="shared" si="54"/>
        <v>0</v>
      </c>
      <c r="AG175">
        <f t="shared" si="54"/>
        <v>0</v>
      </c>
      <c r="AI175">
        <f>C175</f>
        <v>0</v>
      </c>
      <c r="AL175">
        <f>F175</f>
        <v>0</v>
      </c>
    </row>
    <row r="176" spans="1:38" ht="15.75">
      <c r="A176" s="19"/>
      <c r="B176" s="56">
        <v>2.1</v>
      </c>
      <c r="C176" s="61">
        <f>COUNTA('Bieu 2'!G363:G369)</f>
        <v>6</v>
      </c>
      <c r="D176" s="62">
        <f>SUM('Bieu 2'!G363:G369)</f>
        <v>20.790000000000003</v>
      </c>
      <c r="E176" s="61"/>
      <c r="F176" s="61"/>
      <c r="G176" s="61">
        <f>COUNTA('Bieu 2'!I363:I369)</f>
        <v>6</v>
      </c>
      <c r="H176" s="62">
        <f>SUM('Bieu 2'!I363:I369)</f>
        <v>20.790000000000003</v>
      </c>
      <c r="I176" s="114"/>
      <c r="J176" s="114"/>
      <c r="K176" s="114"/>
      <c r="L176">
        <f>C176</f>
        <v>6</v>
      </c>
      <c r="M176" s="17"/>
      <c r="N176" s="17"/>
      <c r="O176" s="17"/>
      <c r="P176" s="17"/>
      <c r="Q176" s="17"/>
      <c r="R176" s="17"/>
      <c r="S176" s="17"/>
      <c r="T176" s="17"/>
      <c r="U176" s="36"/>
      <c r="V176" s="36"/>
      <c r="W176" s="38"/>
      <c r="X176" s="38"/>
      <c r="AC176">
        <f t="shared" si="54"/>
        <v>20.790000000000003</v>
      </c>
      <c r="AD176">
        <f t="shared" si="54"/>
        <v>0</v>
      </c>
      <c r="AE176">
        <f t="shared" si="54"/>
        <v>0</v>
      </c>
      <c r="AF176">
        <f t="shared" si="54"/>
        <v>6</v>
      </c>
      <c r="AG176">
        <f t="shared" si="54"/>
        <v>20.790000000000003</v>
      </c>
      <c r="AJ176">
        <f>C176</f>
        <v>6</v>
      </c>
    </row>
    <row r="177" spans="1:38" ht="15.75">
      <c r="A177" s="19"/>
      <c r="B177" s="56">
        <v>2.2000000000000002</v>
      </c>
      <c r="C177" s="61"/>
      <c r="D177" s="62"/>
      <c r="E177" s="61"/>
      <c r="F177" s="61"/>
      <c r="G177" s="61"/>
      <c r="H177" s="62"/>
      <c r="I177" s="114"/>
      <c r="J177" s="114"/>
      <c r="K177" s="114"/>
      <c r="L177">
        <f>C177</f>
        <v>0</v>
      </c>
      <c r="M177" s="17"/>
      <c r="N177" s="17"/>
      <c r="O177" s="17"/>
      <c r="P177" s="17"/>
      <c r="Q177" s="17"/>
      <c r="R177" s="17"/>
      <c r="S177" s="17"/>
      <c r="T177" s="17"/>
      <c r="U177" s="36"/>
      <c r="V177" s="36"/>
      <c r="W177" s="38"/>
      <c r="X177" s="38"/>
      <c r="AC177">
        <f t="shared" si="54"/>
        <v>0</v>
      </c>
      <c r="AD177">
        <f t="shared" si="54"/>
        <v>0</v>
      </c>
      <c r="AE177">
        <f t="shared" si="54"/>
        <v>0</v>
      </c>
      <c r="AF177">
        <f t="shared" si="54"/>
        <v>0</v>
      </c>
      <c r="AG177">
        <f t="shared" si="54"/>
        <v>0</v>
      </c>
      <c r="AJ177">
        <f>C177</f>
        <v>0</v>
      </c>
    </row>
    <row r="178" spans="1:38" s="24" customFormat="1" ht="15.75">
      <c r="A178" s="19">
        <v>29</v>
      </c>
      <c r="B178" s="18" t="s">
        <v>157</v>
      </c>
      <c r="C178" s="61">
        <f t="shared" ref="C178:H178" si="55">SUM(C179:C183)</f>
        <v>68</v>
      </c>
      <c r="D178" s="62">
        <f t="shared" si="55"/>
        <v>190.80500000000001</v>
      </c>
      <c r="E178" s="61">
        <f t="shared" si="55"/>
        <v>2</v>
      </c>
      <c r="F178" s="62">
        <f t="shared" si="55"/>
        <v>3</v>
      </c>
      <c r="G178" s="61">
        <f t="shared" si="55"/>
        <v>68</v>
      </c>
      <c r="H178" s="62">
        <f t="shared" si="55"/>
        <v>132.625</v>
      </c>
      <c r="I178" s="114"/>
      <c r="J178" s="114">
        <f>C178+C179</f>
        <v>114</v>
      </c>
      <c r="K178" s="114">
        <f>J178-I178</f>
        <v>114</v>
      </c>
      <c r="M178" s="17">
        <v>4</v>
      </c>
      <c r="N178" s="17">
        <v>6.55</v>
      </c>
      <c r="O178" s="17">
        <v>15</v>
      </c>
      <c r="P178" s="17">
        <v>83.36</v>
      </c>
      <c r="Q178" s="17">
        <v>4</v>
      </c>
      <c r="R178" s="17">
        <v>6.55</v>
      </c>
      <c r="S178" s="17">
        <v>15</v>
      </c>
      <c r="T178" s="17">
        <v>83.36</v>
      </c>
      <c r="U178" s="36">
        <v>40</v>
      </c>
      <c r="V178" s="36">
        <v>349.46</v>
      </c>
      <c r="W178"/>
      <c r="X178"/>
      <c r="Y178"/>
      <c r="Z178"/>
      <c r="AA178">
        <v>100</v>
      </c>
      <c r="AB178">
        <v>751.7</v>
      </c>
      <c r="AC178"/>
    </row>
    <row r="179" spans="1:38" ht="15.75">
      <c r="A179" s="19"/>
      <c r="B179" s="56" t="s">
        <v>248</v>
      </c>
      <c r="C179" s="61">
        <f>COUNTA('Bieu 1A'!G827:G876)</f>
        <v>46</v>
      </c>
      <c r="D179" s="62">
        <f>SUM('Bieu 1A'!G827:G876)</f>
        <v>117.97499999999999</v>
      </c>
      <c r="E179" s="61"/>
      <c r="F179" s="62"/>
      <c r="G179" s="61">
        <f>COUNTA('Bieu 1A'!I827:I876)</f>
        <v>46</v>
      </c>
      <c r="H179" s="62">
        <f>SUM('Bieu 1A'!I827:I876)</f>
        <v>95.194999999999993</v>
      </c>
      <c r="I179" s="114">
        <f>COUNTA('Bieu 1A'!G829:G879)</f>
        <v>46</v>
      </c>
      <c r="J179" s="114">
        <f>C179+C180</f>
        <v>46</v>
      </c>
      <c r="K179" s="114">
        <f>J179-I179</f>
        <v>0</v>
      </c>
      <c r="L179">
        <f>C179</f>
        <v>46</v>
      </c>
      <c r="M179" s="17"/>
      <c r="N179" s="17"/>
      <c r="O179" s="17"/>
      <c r="P179" s="17"/>
      <c r="Q179" s="17"/>
      <c r="R179" s="17"/>
      <c r="S179" s="17"/>
      <c r="T179" s="17"/>
      <c r="U179" s="36"/>
      <c r="V179" s="36"/>
      <c r="W179" s="38"/>
      <c r="X179" s="38"/>
      <c r="AC179">
        <f t="shared" ref="AC179:AG183" si="56">D179</f>
        <v>117.97499999999999</v>
      </c>
      <c r="AD179">
        <f t="shared" si="56"/>
        <v>0</v>
      </c>
      <c r="AE179">
        <f t="shared" si="56"/>
        <v>0</v>
      </c>
      <c r="AF179">
        <f t="shared" si="56"/>
        <v>46</v>
      </c>
      <c r="AG179">
        <f t="shared" si="56"/>
        <v>95.194999999999993</v>
      </c>
      <c r="AH179">
        <f>C179</f>
        <v>46</v>
      </c>
    </row>
    <row r="180" spans="1:38" ht="15.75">
      <c r="A180" s="19"/>
      <c r="B180" s="56" t="s">
        <v>249</v>
      </c>
      <c r="C180" s="61">
        <f>COUNTA('Bieu 1A'!G878:G879)</f>
        <v>0</v>
      </c>
      <c r="D180" s="62">
        <f>SUM('Bieu 1A'!G878:G879)</f>
        <v>0</v>
      </c>
      <c r="E180" s="61">
        <f>COUNTA('Bieu 1A'!H878:H879)</f>
        <v>0</v>
      </c>
      <c r="F180" s="62">
        <f>SUM('Bieu 1A'!H878:H879)</f>
        <v>0</v>
      </c>
      <c r="G180" s="61">
        <f>COUNTA('Bieu 1A'!I878:I879)</f>
        <v>0</v>
      </c>
      <c r="H180" s="62">
        <f>SUM('Bieu 1A'!I878:I879)</f>
        <v>0</v>
      </c>
      <c r="I180" s="114"/>
      <c r="J180" s="114">
        <f>C180+C181</f>
        <v>13</v>
      </c>
      <c r="K180" s="114">
        <f>J180-I180</f>
        <v>13</v>
      </c>
      <c r="L180">
        <f>C180</f>
        <v>0</v>
      </c>
      <c r="M180" s="17"/>
      <c r="N180" s="17"/>
      <c r="O180" s="17"/>
      <c r="P180" s="17"/>
      <c r="Q180" s="17"/>
      <c r="R180" s="17"/>
      <c r="S180" s="17"/>
      <c r="T180" s="17"/>
      <c r="U180" s="36"/>
      <c r="V180" s="36"/>
      <c r="W180" s="38"/>
      <c r="X180" s="38"/>
      <c r="AC180">
        <f t="shared" si="56"/>
        <v>0</v>
      </c>
      <c r="AD180">
        <f t="shared" si="56"/>
        <v>0</v>
      </c>
      <c r="AE180">
        <f t="shared" si="56"/>
        <v>0</v>
      </c>
      <c r="AF180">
        <f t="shared" si="56"/>
        <v>0</v>
      </c>
      <c r="AG180">
        <f t="shared" si="56"/>
        <v>0</v>
      </c>
      <c r="AH180">
        <f>C180</f>
        <v>0</v>
      </c>
    </row>
    <row r="181" spans="1:38" ht="15.75">
      <c r="A181" s="19"/>
      <c r="B181" s="56" t="s">
        <v>247</v>
      </c>
      <c r="C181" s="61">
        <f>COUNTA('Bieu 1B'!G311:G324)</f>
        <v>13</v>
      </c>
      <c r="D181" s="62">
        <f>SUM('Bieu 1B'!G311:G324)</f>
        <v>9.4199999999999982</v>
      </c>
      <c r="E181" s="61">
        <f>COUNTA('Bieu 1B'!H311:H324)</f>
        <v>2</v>
      </c>
      <c r="F181" s="62">
        <f>SUM('Bieu 1B'!H311:H324)</f>
        <v>3</v>
      </c>
      <c r="G181" s="61">
        <f>COUNTA('Bieu 1B'!I311:I324)</f>
        <v>13</v>
      </c>
      <c r="H181" s="62">
        <f>SUM('Bieu 1B'!I311:I324)</f>
        <v>9.4199999999999982</v>
      </c>
      <c r="I181" s="114"/>
      <c r="J181" s="114"/>
      <c r="K181" s="114"/>
      <c r="L181">
        <f>C181</f>
        <v>13</v>
      </c>
      <c r="M181" s="17"/>
      <c r="N181" s="17"/>
      <c r="O181" s="17"/>
      <c r="P181" s="17"/>
      <c r="Q181" s="17"/>
      <c r="R181" s="17"/>
      <c r="S181" s="17"/>
      <c r="T181" s="17"/>
      <c r="U181" s="36"/>
      <c r="V181" s="36"/>
      <c r="W181" s="38"/>
      <c r="X181" s="38"/>
      <c r="AC181">
        <f t="shared" si="56"/>
        <v>9.4199999999999982</v>
      </c>
      <c r="AD181">
        <f t="shared" si="56"/>
        <v>2</v>
      </c>
      <c r="AE181">
        <f t="shared" si="56"/>
        <v>3</v>
      </c>
      <c r="AF181">
        <f t="shared" si="56"/>
        <v>13</v>
      </c>
      <c r="AG181">
        <f t="shared" si="56"/>
        <v>9.4199999999999982</v>
      </c>
      <c r="AI181">
        <f>C181</f>
        <v>13</v>
      </c>
      <c r="AL181">
        <f>F181</f>
        <v>3</v>
      </c>
    </row>
    <row r="182" spans="1:38" ht="15.75">
      <c r="A182" s="19"/>
      <c r="B182" s="56">
        <v>2.1</v>
      </c>
      <c r="C182" s="61">
        <f>COUNTA('Bieu 2'!G371:G382)</f>
        <v>9</v>
      </c>
      <c r="D182" s="62">
        <f>SUM('Bieu 2'!G371:G382)</f>
        <v>63.410000000000004</v>
      </c>
      <c r="E182" s="61"/>
      <c r="F182" s="61"/>
      <c r="G182" s="61">
        <f>COUNTA('Bieu 2'!I371:I382)</f>
        <v>9</v>
      </c>
      <c r="H182" s="62">
        <f>SUM('Bieu 2'!I371:I382)</f>
        <v>28.01</v>
      </c>
      <c r="I182" s="114"/>
      <c r="J182" s="114"/>
      <c r="K182" s="114"/>
      <c r="L182">
        <f>C182</f>
        <v>9</v>
      </c>
      <c r="M182" s="17"/>
      <c r="N182" s="17"/>
      <c r="O182" s="17"/>
      <c r="P182" s="17"/>
      <c r="Q182" s="17"/>
      <c r="R182" s="17"/>
      <c r="S182" s="17"/>
      <c r="T182" s="17"/>
      <c r="U182" s="36"/>
      <c r="V182" s="36"/>
      <c r="W182" s="38"/>
      <c r="X182" s="38"/>
      <c r="AC182">
        <f t="shared" si="56"/>
        <v>63.410000000000004</v>
      </c>
      <c r="AD182">
        <f t="shared" si="56"/>
        <v>0</v>
      </c>
      <c r="AE182">
        <f t="shared" si="56"/>
        <v>0</v>
      </c>
      <c r="AF182">
        <f t="shared" si="56"/>
        <v>9</v>
      </c>
      <c r="AG182">
        <f t="shared" si="56"/>
        <v>28.01</v>
      </c>
      <c r="AJ182">
        <f>C182</f>
        <v>9</v>
      </c>
    </row>
    <row r="183" spans="1:38" ht="15.75">
      <c r="A183" s="19"/>
      <c r="B183" s="56">
        <v>2.2000000000000002</v>
      </c>
      <c r="C183" s="61">
        <f>COUNTA('Bieu 2'!G384:G385)</f>
        <v>0</v>
      </c>
      <c r="D183" s="62">
        <f>SUM('Bieu 2'!G384:G385)</f>
        <v>0</v>
      </c>
      <c r="E183" s="61">
        <f>COUNTA('Bieu 2'!H384:H385)</f>
        <v>0</v>
      </c>
      <c r="F183" s="62">
        <f>SUM('Bieu 2'!H384:H385)</f>
        <v>0</v>
      </c>
      <c r="G183" s="61">
        <f>COUNTA('Bieu 2'!I384:I385)</f>
        <v>0</v>
      </c>
      <c r="H183" s="62">
        <f>SUM('Bieu 2'!I384:I385)</f>
        <v>0</v>
      </c>
      <c r="I183" s="114"/>
      <c r="J183" s="114"/>
      <c r="K183" s="114"/>
      <c r="L183">
        <f>C183</f>
        <v>0</v>
      </c>
      <c r="M183" s="17"/>
      <c r="N183" s="17"/>
      <c r="O183" s="17"/>
      <c r="P183" s="17"/>
      <c r="Q183" s="17"/>
      <c r="R183" s="17"/>
      <c r="S183" s="17"/>
      <c r="T183" s="17"/>
      <c r="U183" s="38"/>
      <c r="V183" s="38"/>
      <c r="W183" s="38"/>
      <c r="X183" s="38"/>
      <c r="AC183">
        <f t="shared" si="56"/>
        <v>0</v>
      </c>
      <c r="AD183">
        <f t="shared" si="56"/>
        <v>0</v>
      </c>
      <c r="AE183">
        <f t="shared" si="56"/>
        <v>0</v>
      </c>
      <c r="AF183">
        <f t="shared" si="56"/>
        <v>0</v>
      </c>
      <c r="AG183">
        <f t="shared" si="56"/>
        <v>0</v>
      </c>
      <c r="AJ183">
        <f>C183</f>
        <v>0</v>
      </c>
    </row>
    <row r="184" spans="1:38" s="24" customFormat="1" ht="15.75">
      <c r="A184" s="19">
        <v>30</v>
      </c>
      <c r="B184" s="18" t="s">
        <v>61</v>
      </c>
      <c r="C184" s="61">
        <f t="shared" ref="C184:H184" si="57">SUM(C185:C189)</f>
        <v>51</v>
      </c>
      <c r="D184" s="62">
        <f t="shared" si="57"/>
        <v>161.19097000000002</v>
      </c>
      <c r="E184" s="61">
        <f t="shared" si="57"/>
        <v>4</v>
      </c>
      <c r="F184" s="61">
        <f t="shared" si="57"/>
        <v>9.58</v>
      </c>
      <c r="G184" s="61">
        <f t="shared" si="57"/>
        <v>51</v>
      </c>
      <c r="H184" s="62">
        <f t="shared" si="57"/>
        <v>161.19097000000002</v>
      </c>
      <c r="I184" s="114"/>
      <c r="J184" s="114">
        <f>C184+C185</f>
        <v>88</v>
      </c>
      <c r="K184" s="114">
        <f>J184-I184</f>
        <v>88</v>
      </c>
      <c r="M184" s="17">
        <v>8</v>
      </c>
      <c r="N184" s="17">
        <v>20.95</v>
      </c>
      <c r="O184" s="17">
        <v>3</v>
      </c>
      <c r="P184" s="17">
        <v>13.15</v>
      </c>
      <c r="Q184" s="17">
        <v>9</v>
      </c>
      <c r="R184" s="17">
        <v>20.95</v>
      </c>
      <c r="S184" s="17"/>
      <c r="T184" s="17"/>
      <c r="U184">
        <v>29</v>
      </c>
      <c r="V184">
        <v>59.86</v>
      </c>
      <c r="W184"/>
      <c r="X184"/>
      <c r="Y184"/>
      <c r="Z184"/>
      <c r="AA184">
        <v>52</v>
      </c>
      <c r="AB184" s="46">
        <f>'[13]10.CH'!$E$7+'[13]10.CH'!$E$26+'[13]10.CH'!$E$76</f>
        <v>185.19793100000001</v>
      </c>
      <c r="AC184" s="46"/>
    </row>
    <row r="185" spans="1:38" ht="15.75">
      <c r="A185" s="17"/>
      <c r="B185" s="56" t="s">
        <v>248</v>
      </c>
      <c r="C185" s="61">
        <f>COUNTA('Bieu 1A'!G882:G921)</f>
        <v>37</v>
      </c>
      <c r="D185" s="62">
        <f>SUM('Bieu 1A'!G882:G921)</f>
        <v>63.17096999999999</v>
      </c>
      <c r="E185" s="61"/>
      <c r="F185" s="61"/>
      <c r="G185" s="61">
        <f>COUNTA('Bieu 1A'!I882:I921)</f>
        <v>37</v>
      </c>
      <c r="H185" s="62">
        <f>SUM('Bieu 1A'!I882:I921)</f>
        <v>63.17096999999999</v>
      </c>
      <c r="I185" s="114">
        <f>COUNTA('Bieu 1A'!G883:G931)</f>
        <v>37</v>
      </c>
      <c r="J185" s="114">
        <f>C185+C186</f>
        <v>37</v>
      </c>
      <c r="K185" s="114">
        <f>J185-I185</f>
        <v>0</v>
      </c>
      <c r="L185">
        <f>C185</f>
        <v>37</v>
      </c>
      <c r="M185" s="17"/>
      <c r="N185" s="17"/>
      <c r="O185" s="17"/>
      <c r="P185" s="17"/>
      <c r="Q185" s="17"/>
      <c r="R185" s="17"/>
      <c r="S185" s="17"/>
      <c r="T185" s="17"/>
      <c r="U185" s="36"/>
      <c r="V185" s="36"/>
      <c r="W185" s="38"/>
      <c r="X185" s="38"/>
      <c r="AC185">
        <f t="shared" ref="AC185:AG189" si="58">D185</f>
        <v>63.17096999999999</v>
      </c>
      <c r="AD185">
        <f t="shared" si="58"/>
        <v>0</v>
      </c>
      <c r="AE185">
        <f t="shared" si="58"/>
        <v>0</v>
      </c>
      <c r="AF185">
        <f t="shared" si="58"/>
        <v>37</v>
      </c>
      <c r="AG185">
        <f t="shared" si="58"/>
        <v>63.17096999999999</v>
      </c>
      <c r="AH185">
        <f>C185</f>
        <v>37</v>
      </c>
    </row>
    <row r="186" spans="1:38" ht="15.75">
      <c r="A186" s="17"/>
      <c r="B186" s="56" t="s">
        <v>249</v>
      </c>
      <c r="C186" s="61">
        <f>COUNTA('Bieu 1A'!G923:G931)</f>
        <v>0</v>
      </c>
      <c r="D186" s="62">
        <f>SUM('Bieu 1A'!G923:G931)</f>
        <v>0</v>
      </c>
      <c r="E186" s="61">
        <f>COUNTA('Bieu 1A'!H923:H931)</f>
        <v>0</v>
      </c>
      <c r="F186" s="61">
        <f>SUM('Bieu 1A'!H923:H931)</f>
        <v>0</v>
      </c>
      <c r="G186" s="61">
        <f>COUNTA('Bieu 1A'!I923:I931)</f>
        <v>0</v>
      </c>
      <c r="H186" s="61">
        <f>SUM('Bieu 1A'!I923:I931)</f>
        <v>0</v>
      </c>
      <c r="I186" s="115"/>
      <c r="J186" s="114">
        <f>C186+C187</f>
        <v>8</v>
      </c>
      <c r="K186" s="114">
        <f>J186-I186</f>
        <v>8</v>
      </c>
      <c r="L186">
        <f>C186</f>
        <v>0</v>
      </c>
      <c r="M186" s="17"/>
      <c r="N186" s="17"/>
      <c r="O186" s="17"/>
      <c r="P186" s="17"/>
      <c r="Q186" s="17"/>
      <c r="R186" s="17"/>
      <c r="S186" s="17"/>
      <c r="T186" s="17"/>
      <c r="U186" s="36"/>
      <c r="V186" s="36"/>
      <c r="W186" s="38"/>
      <c r="X186" s="38"/>
      <c r="AC186">
        <f t="shared" si="58"/>
        <v>0</v>
      </c>
      <c r="AD186">
        <f t="shared" si="58"/>
        <v>0</v>
      </c>
      <c r="AE186">
        <f t="shared" si="58"/>
        <v>0</v>
      </c>
      <c r="AF186">
        <f t="shared" si="58"/>
        <v>0</v>
      </c>
      <c r="AG186">
        <f t="shared" si="58"/>
        <v>0</v>
      </c>
      <c r="AH186">
        <f>C186</f>
        <v>0</v>
      </c>
    </row>
    <row r="187" spans="1:38" ht="15.75">
      <c r="A187" s="17"/>
      <c r="B187" s="56" t="s">
        <v>247</v>
      </c>
      <c r="C187" s="61">
        <f>COUNTA('Bieu 1B'!G326:G334)</f>
        <v>8</v>
      </c>
      <c r="D187" s="62">
        <f>SUM('Bieu 1B'!G326:G334)</f>
        <v>9.43</v>
      </c>
      <c r="E187" s="61">
        <f>COUNTA('Bieu 1B'!H326:H334)</f>
        <v>3</v>
      </c>
      <c r="F187" s="62">
        <f>SUM('Bieu 1B'!H326:H334)</f>
        <v>2.6799999999999997</v>
      </c>
      <c r="G187" s="61">
        <f>COUNTA('Bieu 1B'!I326:I334)</f>
        <v>8</v>
      </c>
      <c r="H187" s="62">
        <f>SUM('Bieu 1B'!I326:I334)</f>
        <v>9.43</v>
      </c>
      <c r="I187" s="115"/>
      <c r="J187" s="115"/>
      <c r="K187" s="115"/>
      <c r="L187">
        <f>C187</f>
        <v>8</v>
      </c>
      <c r="M187" s="17"/>
      <c r="N187" s="17"/>
      <c r="O187" s="17"/>
      <c r="P187" s="17"/>
      <c r="Q187" s="17"/>
      <c r="R187" s="17"/>
      <c r="S187" s="17"/>
      <c r="T187" s="17"/>
      <c r="U187" s="36"/>
      <c r="V187" s="36"/>
      <c r="W187" s="38"/>
      <c r="X187" s="38"/>
      <c r="AC187">
        <f t="shared" si="58"/>
        <v>9.43</v>
      </c>
      <c r="AD187">
        <f t="shared" si="58"/>
        <v>3</v>
      </c>
      <c r="AE187">
        <f t="shared" si="58"/>
        <v>2.6799999999999997</v>
      </c>
      <c r="AF187">
        <f t="shared" si="58"/>
        <v>8</v>
      </c>
      <c r="AG187">
        <f t="shared" si="58"/>
        <v>9.43</v>
      </c>
      <c r="AI187">
        <f>C187</f>
        <v>8</v>
      </c>
      <c r="AL187">
        <f>F187</f>
        <v>2.6799999999999997</v>
      </c>
    </row>
    <row r="188" spans="1:38" ht="15.75">
      <c r="A188" s="17"/>
      <c r="B188" s="56">
        <v>2.1</v>
      </c>
      <c r="C188" s="61">
        <f>COUNTA('Bieu 2'!G388:G390)</f>
        <v>2</v>
      </c>
      <c r="D188" s="62">
        <f>SUM('Bieu 2'!G388:G390)</f>
        <v>81.320000000000007</v>
      </c>
      <c r="E188" s="61"/>
      <c r="F188" s="61"/>
      <c r="G188" s="61">
        <f>COUNTA('Bieu 2'!I388:I390)</f>
        <v>2</v>
      </c>
      <c r="H188" s="61">
        <f>SUM('Bieu 2'!I388:I390)</f>
        <v>81.320000000000007</v>
      </c>
      <c r="I188" s="115"/>
      <c r="J188" s="115"/>
      <c r="K188" s="115"/>
      <c r="L188">
        <f>C188</f>
        <v>2</v>
      </c>
      <c r="M188" s="17"/>
      <c r="N188" s="17"/>
      <c r="O188" s="17"/>
      <c r="P188" s="17"/>
      <c r="Q188" s="17"/>
      <c r="R188" s="17"/>
      <c r="S188" s="17"/>
      <c r="T188" s="17"/>
      <c r="U188" s="36"/>
      <c r="V188" s="36"/>
      <c r="W188" s="38"/>
      <c r="X188" s="38"/>
      <c r="AC188">
        <f t="shared" si="58"/>
        <v>81.320000000000007</v>
      </c>
      <c r="AD188">
        <f t="shared" si="58"/>
        <v>0</v>
      </c>
      <c r="AE188">
        <f t="shared" si="58"/>
        <v>0</v>
      </c>
      <c r="AF188">
        <f t="shared" si="58"/>
        <v>2</v>
      </c>
      <c r="AG188">
        <f t="shared" si="58"/>
        <v>81.320000000000007</v>
      </c>
      <c r="AJ188">
        <f>C188</f>
        <v>2</v>
      </c>
    </row>
    <row r="189" spans="1:38" ht="15.75">
      <c r="A189" s="17"/>
      <c r="B189" s="56">
        <v>2.2000000000000002</v>
      </c>
      <c r="C189" s="61">
        <f>COUNTA('Bieu 2'!G392:G395)</f>
        <v>4</v>
      </c>
      <c r="D189" s="62">
        <f>SUM('Bieu 2'!G392:G395)</f>
        <v>7.27</v>
      </c>
      <c r="E189" s="61">
        <f>COUNTA('Bieu 2'!H392:H395)</f>
        <v>1</v>
      </c>
      <c r="F189" s="62">
        <f>SUM('Bieu 2'!H392:H395)</f>
        <v>6.9</v>
      </c>
      <c r="G189" s="61">
        <f>COUNTA('Bieu 2'!I392:I395)</f>
        <v>4</v>
      </c>
      <c r="H189" s="61">
        <f>SUM('Bieu 2'!I392:I395)</f>
        <v>7.27</v>
      </c>
      <c r="I189" s="115"/>
      <c r="J189" s="115"/>
      <c r="K189" s="115"/>
      <c r="L189">
        <f>C189</f>
        <v>4</v>
      </c>
      <c r="M189" s="17"/>
      <c r="N189" s="17"/>
      <c r="O189" s="17"/>
      <c r="P189" s="17"/>
      <c r="Q189" s="17"/>
      <c r="R189" s="17"/>
      <c r="S189" s="17"/>
      <c r="T189" s="17"/>
      <c r="U189" s="38"/>
      <c r="V189" s="38"/>
      <c r="W189" s="38"/>
      <c r="X189" s="38"/>
      <c r="AC189">
        <f t="shared" si="58"/>
        <v>7.27</v>
      </c>
      <c r="AD189">
        <f t="shared" si="58"/>
        <v>1</v>
      </c>
      <c r="AE189">
        <f t="shared" si="58"/>
        <v>6.9</v>
      </c>
      <c r="AF189">
        <f t="shared" si="58"/>
        <v>4</v>
      </c>
      <c r="AG189">
        <f t="shared" si="58"/>
        <v>7.27</v>
      </c>
      <c r="AJ189">
        <f>C189</f>
        <v>4</v>
      </c>
    </row>
    <row r="190" spans="1:38" s="24" customFormat="1" ht="15.75">
      <c r="A190" s="1867" t="s">
        <v>177</v>
      </c>
      <c r="B190" s="1867"/>
      <c r="C190" s="59">
        <f t="shared" ref="C190:H190" si="59">C10+C16+C22+C28+C34+C40+C46+C52+C58+C64+C70+C76+C82+C88+C94+C100+C106+C112+C118+C124+C130+C136+C142+C148+C154+C160+C166+C172+C178+C184</f>
        <v>1175</v>
      </c>
      <c r="D190" s="60">
        <f t="shared" si="59"/>
        <v>5828.8608389999999</v>
      </c>
      <c r="E190" s="59">
        <f t="shared" si="59"/>
        <v>159</v>
      </c>
      <c r="F190" s="60">
        <f t="shared" si="59"/>
        <v>226.61150000000001</v>
      </c>
      <c r="G190" s="59">
        <f t="shared" si="59"/>
        <v>1144</v>
      </c>
      <c r="H190" s="102">
        <f t="shared" si="59"/>
        <v>4476.175612</v>
      </c>
      <c r="I190" s="116"/>
      <c r="J190" s="116"/>
      <c r="K190" s="116"/>
      <c r="L190" s="24">
        <f>SUM(L11:L189)</f>
        <v>1175</v>
      </c>
      <c r="M190" s="24">
        <f t="shared" ref="M190:AL190" si="60">SUM(M11:M189)</f>
        <v>565</v>
      </c>
      <c r="N190" s="24">
        <f t="shared" si="60"/>
        <v>2596.6460000000002</v>
      </c>
      <c r="O190" s="24">
        <f t="shared" si="60"/>
        <v>926</v>
      </c>
      <c r="P190" s="24">
        <f t="shared" si="60"/>
        <v>4030.5472000000004</v>
      </c>
      <c r="Q190" s="24">
        <f t="shared" si="60"/>
        <v>240</v>
      </c>
      <c r="R190" s="24">
        <f t="shared" si="60"/>
        <v>548.47479999999996</v>
      </c>
      <c r="S190" s="24">
        <f t="shared" si="60"/>
        <v>359</v>
      </c>
      <c r="T190" s="24">
        <f t="shared" si="60"/>
        <v>1197.5186999999999</v>
      </c>
      <c r="U190" s="24">
        <f t="shared" si="60"/>
        <v>2145</v>
      </c>
      <c r="V190" s="24">
        <f t="shared" si="60"/>
        <v>10593.682999999999</v>
      </c>
      <c r="W190" s="24">
        <f t="shared" si="60"/>
        <v>0</v>
      </c>
      <c r="X190" s="24">
        <f t="shared" si="60"/>
        <v>0</v>
      </c>
      <c r="Y190" s="24">
        <f t="shared" si="60"/>
        <v>0</v>
      </c>
      <c r="Z190" s="24">
        <f t="shared" si="60"/>
        <v>0</v>
      </c>
      <c r="AA190" s="24">
        <f t="shared" si="60"/>
        <v>2581</v>
      </c>
      <c r="AB190" s="24" t="e">
        <f t="shared" si="60"/>
        <v>#REF!</v>
      </c>
      <c r="AC190" s="24">
        <f t="shared" si="60"/>
        <v>5828.860838999999</v>
      </c>
      <c r="AD190" s="24">
        <f t="shared" si="60"/>
        <v>159</v>
      </c>
      <c r="AE190" s="24">
        <f t="shared" si="60"/>
        <v>226.61150000000001</v>
      </c>
      <c r="AF190" s="24">
        <f t="shared" si="60"/>
        <v>1144</v>
      </c>
      <c r="AG190" s="24">
        <f t="shared" si="60"/>
        <v>4476.1756119999991</v>
      </c>
      <c r="AH190" s="24">
        <f t="shared" si="60"/>
        <v>695</v>
      </c>
      <c r="AI190" s="24">
        <f t="shared" si="60"/>
        <v>247</v>
      </c>
      <c r="AJ190" s="24">
        <f t="shared" si="60"/>
        <v>233</v>
      </c>
      <c r="AK190" s="24">
        <f t="shared" si="60"/>
        <v>0</v>
      </c>
      <c r="AL190" s="24">
        <f t="shared" si="60"/>
        <v>176.48220000000001</v>
      </c>
    </row>
    <row r="191" spans="1:38" s="169" customFormat="1" ht="23.45" customHeight="1">
      <c r="A191" s="167"/>
      <c r="B191" s="167" t="s">
        <v>476</v>
      </c>
      <c r="C191" s="168">
        <f>'Bieu 1A'!G933+'Bieu 1B'!G336+'Bieu 2'!G399</f>
        <v>721</v>
      </c>
      <c r="D191" s="102">
        <f>'Bieu 1A'!G932+'Bieu 1B'!G335+'Bieu 2'!G398</f>
        <v>0</v>
      </c>
      <c r="E191" s="168">
        <f>'Bieu 1A'!H933+'Bieu 1B'!H336+'Bieu 2'!H399</f>
        <v>280</v>
      </c>
      <c r="F191" s="102">
        <f>'Bieu 1A'!H932+'Bieu 1B'!H335+'Bieu 2'!H398</f>
        <v>0</v>
      </c>
      <c r="G191" s="168">
        <f>'Bieu 1A'!I933+'Bieu 1B'!I336+'Bieu 2'!I399</f>
        <v>697</v>
      </c>
      <c r="H191" s="102">
        <f>'Bieu 1A'!I932+'Bieu 1B'!I335+'Bieu 2'!I398</f>
        <v>0</v>
      </c>
      <c r="I191" s="117"/>
      <c r="J191" s="117"/>
      <c r="K191" s="117"/>
      <c r="M191" s="24"/>
      <c r="N191" s="24"/>
      <c r="O191" s="24"/>
      <c r="P191" s="24"/>
      <c r="Q191" s="24"/>
      <c r="R191" s="24"/>
      <c r="S191" s="24"/>
      <c r="T191" s="24"/>
      <c r="U191" s="24"/>
      <c r="V191" s="24"/>
      <c r="W191" s="24"/>
      <c r="X191" s="24"/>
      <c r="Y191" s="24"/>
      <c r="Z191" s="24"/>
      <c r="AA191" s="24"/>
      <c r="AB191" s="24"/>
      <c r="AH191" s="24"/>
      <c r="AI191" s="24"/>
      <c r="AJ191" s="24"/>
      <c r="AK191" s="24"/>
    </row>
    <row r="192" spans="1:38" ht="15.75">
      <c r="A192" s="1856" t="s">
        <v>167</v>
      </c>
      <c r="B192" s="1856" t="s">
        <v>246</v>
      </c>
      <c r="C192" s="1856" t="s">
        <v>168</v>
      </c>
      <c r="D192" s="1856" t="s">
        <v>169</v>
      </c>
      <c r="E192" s="1856" t="s">
        <v>170</v>
      </c>
      <c r="F192" s="1856"/>
      <c r="G192" s="1856" t="s">
        <v>8</v>
      </c>
      <c r="H192" s="1857"/>
      <c r="I192" s="112"/>
      <c r="J192" s="112"/>
      <c r="K192" s="112"/>
      <c r="N192" t="e">
        <f>#REF!/#REF!*100</f>
        <v>#REF!</v>
      </c>
      <c r="O192" t="e">
        <f>#REF!/#REF!*100</f>
        <v>#REF!</v>
      </c>
      <c r="Q192" t="e">
        <f>#REF!/W193*100</f>
        <v>#REF!</v>
      </c>
      <c r="R192" t="e">
        <f>#REF!/X193*100</f>
        <v>#REF!</v>
      </c>
      <c r="S192" t="e">
        <f>#REF!/#REF!*100</f>
        <v>#REF!</v>
      </c>
      <c r="T192" t="e">
        <f>#REF!/#REF!*100</f>
        <v>#REF!</v>
      </c>
      <c r="W192">
        <v>20</v>
      </c>
      <c r="X192">
        <v>48.86</v>
      </c>
    </row>
    <row r="193" spans="1:29" ht="31.5">
      <c r="A193" s="1856"/>
      <c r="B193" s="1856"/>
      <c r="C193" s="1856"/>
      <c r="D193" s="1856"/>
      <c r="E193" s="53" t="s">
        <v>168</v>
      </c>
      <c r="F193" s="53" t="s">
        <v>169</v>
      </c>
      <c r="G193" s="53" t="s">
        <v>168</v>
      </c>
      <c r="H193" s="97" t="s">
        <v>169</v>
      </c>
      <c r="I193" s="113"/>
      <c r="J193" s="113"/>
      <c r="K193" s="113"/>
      <c r="W193" t="e">
        <f>#REF!-W192</f>
        <v>#REF!</v>
      </c>
      <c r="X193" t="e">
        <f>#REF!-X192</f>
        <v>#REF!</v>
      </c>
    </row>
    <row r="194" spans="1:29" ht="21.75" customHeight="1">
      <c r="A194" s="54">
        <v>1</v>
      </c>
      <c r="B194" s="54" t="s">
        <v>228</v>
      </c>
      <c r="C194" s="54">
        <f>'Bieu 1A'!G933</f>
        <v>721</v>
      </c>
      <c r="D194" s="54">
        <f>'Bieu 1A'!G932</f>
        <v>0</v>
      </c>
      <c r="E194" s="54">
        <f>'Bieu 1A'!H933</f>
        <v>280</v>
      </c>
      <c r="F194" s="54">
        <f>'Bieu 1A'!H932</f>
        <v>0</v>
      </c>
      <c r="G194" s="54">
        <f>'Bieu 1A'!I933</f>
        <v>697</v>
      </c>
      <c r="H194" s="54">
        <f>'Bieu 1A'!I932</f>
        <v>0</v>
      </c>
      <c r="I194" s="118">
        <f>C194</f>
        <v>721</v>
      </c>
      <c r="J194" s="118"/>
      <c r="K194" s="118"/>
    </row>
    <row r="195" spans="1:29" ht="26.25" customHeight="1">
      <c r="A195" s="54"/>
      <c r="B195" s="54"/>
      <c r="C195" s="54">
        <f t="shared" ref="C195:H195" si="61">C11+C12+C17+C18+C23+C24+C29+C30+C35+C36+C41+C42+C47+C48+C53+C54+C59+C60+C65+C66+C71+C72+C77+C78+C83+C84+C89+C90+C95+C96+C101+C102+C107+C108+C113+C114+C119+C120+C125+C126+C131+C132+C137+C138+C143+C144+C149+C150+C155+C156+C161+C162+C167+C168+C173+C174+C179+C180+C185+C186</f>
        <v>695</v>
      </c>
      <c r="D195" s="54">
        <f t="shared" si="61"/>
        <v>1964.515169</v>
      </c>
      <c r="E195" s="54">
        <f t="shared" si="61"/>
        <v>21</v>
      </c>
      <c r="F195" s="54">
        <f t="shared" si="61"/>
        <v>33.489999999999995</v>
      </c>
      <c r="G195" s="54">
        <f t="shared" si="61"/>
        <v>672</v>
      </c>
      <c r="H195" s="54">
        <f t="shared" si="61"/>
        <v>1624.9843589999998</v>
      </c>
      <c r="I195" s="118"/>
      <c r="J195" s="118"/>
      <c r="K195" s="118"/>
      <c r="L195" s="129">
        <f>C195</f>
        <v>695</v>
      </c>
    </row>
    <row r="196" spans="1:29" ht="23.25" customHeight="1">
      <c r="A196" s="54">
        <v>2</v>
      </c>
      <c r="B196" s="54" t="s">
        <v>229</v>
      </c>
      <c r="C196" s="166">
        <f>'Bieu 1B'!G336</f>
        <v>0</v>
      </c>
      <c r="D196" s="101">
        <f>'Bieu 1B'!G335</f>
        <v>0</v>
      </c>
      <c r="E196" s="101">
        <f>'Bieu 1B'!H336</f>
        <v>0</v>
      </c>
      <c r="F196" s="101">
        <f>'Bieu 1B'!H335</f>
        <v>0</v>
      </c>
      <c r="G196" s="166">
        <f>'Bieu 1B'!I336</f>
        <v>0</v>
      </c>
      <c r="H196" s="55">
        <f>'Bieu 1B'!I335</f>
        <v>0</v>
      </c>
      <c r="I196" s="118">
        <f>C196</f>
        <v>0</v>
      </c>
      <c r="J196" s="118"/>
      <c r="K196" s="118"/>
      <c r="L196" s="129"/>
    </row>
    <row r="197" spans="1:29" ht="36.75" customHeight="1">
      <c r="A197" s="54"/>
      <c r="B197" s="54"/>
      <c r="C197" s="54">
        <f t="shared" ref="C197:H197" si="62">C13+C19+C25+C31+C37+C43+C49+C55+C61+C67+C73+C79+C85+C91+C97+C103+C109+C115+C121+C127+C133+C139+C145+C151+C157+C163+C169+C175+C181+C187</f>
        <v>247</v>
      </c>
      <c r="D197" s="101">
        <f t="shared" si="62"/>
        <v>485.15669999999994</v>
      </c>
      <c r="E197" s="54">
        <f t="shared" si="62"/>
        <v>133</v>
      </c>
      <c r="F197" s="101">
        <f t="shared" si="62"/>
        <v>176.48220000000001</v>
      </c>
      <c r="G197" s="54">
        <f t="shared" si="62"/>
        <v>241</v>
      </c>
      <c r="H197" s="54">
        <f t="shared" si="62"/>
        <v>403.36369999999999</v>
      </c>
      <c r="I197" s="118"/>
      <c r="J197" s="118"/>
      <c r="K197" s="118"/>
      <c r="L197" s="129">
        <f>C197</f>
        <v>247</v>
      </c>
    </row>
    <row r="198" spans="1:29" ht="29.25" customHeight="1">
      <c r="A198" s="54">
        <v>3</v>
      </c>
      <c r="B198" s="54">
        <v>2</v>
      </c>
      <c r="C198" s="54">
        <f>COUNTA('Bieu 2'!G9:G395)</f>
        <v>246</v>
      </c>
      <c r="D198" s="54">
        <f>SUM('Bieu 2'!G9:G395)</f>
        <v>4814.7089699999997</v>
      </c>
      <c r="E198" s="54">
        <f>COUNTA('Bieu 2'!H9:H395)</f>
        <v>110</v>
      </c>
      <c r="F198" s="54">
        <f>SUM('Bieu 2'!H9:H395)</f>
        <v>1073.2299700000003</v>
      </c>
      <c r="G198" s="54">
        <f>COUNTA('Bieu 2'!I9:I395)</f>
        <v>242</v>
      </c>
      <c r="H198" s="54">
        <f>SUM('Bieu 2'!I9:I395)</f>
        <v>3621.5725529999995</v>
      </c>
      <c r="I198" s="118">
        <f>C198</f>
        <v>246</v>
      </c>
      <c r="J198" s="118"/>
      <c r="K198" s="118"/>
      <c r="L198" s="129"/>
    </row>
    <row r="199" spans="1:29" ht="41.25" customHeight="1">
      <c r="A199" s="54"/>
      <c r="B199" s="54"/>
      <c r="C199" s="54">
        <f t="shared" ref="C199:H199" si="63">C14+C15+C20+C21+C26+C27+C32+C33+C38+C39+C44+C45+C50+C51+C56+C57+C62+C63+C68+C69+C74+C75+C80+C81+C86+C87+C92+C93+C98+C99+C104+C105+C110+C111+C116+C117+C122+C123+C128+C129+C134+C135+C140+C141+C146+C147+C152+C153+C158+C159+C164+C165+C170+C171+C176+C177+C182+C183+C188+C189</f>
        <v>233</v>
      </c>
      <c r="D199" s="54">
        <f t="shared" si="63"/>
        <v>3379.1889699999988</v>
      </c>
      <c r="E199" s="54">
        <f t="shared" si="63"/>
        <v>5</v>
      </c>
      <c r="F199" s="54">
        <f t="shared" si="63"/>
        <v>16.639299999999999</v>
      </c>
      <c r="G199" s="54">
        <f t="shared" si="63"/>
        <v>231</v>
      </c>
      <c r="H199" s="54">
        <f t="shared" si="63"/>
        <v>2447.8275529999996</v>
      </c>
      <c r="I199" s="118"/>
      <c r="J199" s="118"/>
      <c r="K199" s="118"/>
      <c r="L199" s="129">
        <f>C199</f>
        <v>233</v>
      </c>
    </row>
    <row r="200" spans="1:29" ht="32.25" customHeight="1">
      <c r="A200" s="1862" t="s">
        <v>177</v>
      </c>
      <c r="B200" s="1866"/>
      <c r="C200" s="50">
        <f t="shared" ref="C200:H200" si="64">SUM(C194:C199)</f>
        <v>2142</v>
      </c>
      <c r="D200" s="50">
        <f t="shared" si="64"/>
        <v>10643.569808999999</v>
      </c>
      <c r="E200" s="50">
        <f t="shared" si="64"/>
        <v>549</v>
      </c>
      <c r="F200" s="50">
        <f t="shared" si="64"/>
        <v>1299.8414700000003</v>
      </c>
      <c r="G200" s="50">
        <f t="shared" si="64"/>
        <v>2083</v>
      </c>
      <c r="H200" s="50">
        <f t="shared" si="64"/>
        <v>8097.7481649999991</v>
      </c>
      <c r="I200" s="123">
        <f>SUM(I194:I198)</f>
        <v>967</v>
      </c>
      <c r="J200" s="209"/>
      <c r="K200" s="209"/>
      <c r="L200" s="123">
        <f>SUM(L194:AB199)</f>
        <v>1175</v>
      </c>
      <c r="AC200">
        <f>L200+I200</f>
        <v>2142</v>
      </c>
    </row>
    <row r="201" spans="1:29" ht="22.5" customHeight="1">
      <c r="A201" s="17"/>
      <c r="B201" s="52" t="s">
        <v>437</v>
      </c>
      <c r="C201" s="17">
        <f t="shared" ref="C201:H201" si="65">C11+C17+C23+C29+C35+C41+C47+C53+C59+C65+C71+C77+C83+C89+C95+C101+C107+C113+C119+C125+C131+C137+C143+C149+C155+C161+C167+C173+C179+C185</f>
        <v>625</v>
      </c>
      <c r="D201" s="144">
        <f t="shared" si="65"/>
        <v>1874.418369</v>
      </c>
      <c r="E201" s="17">
        <f t="shared" si="65"/>
        <v>11</v>
      </c>
      <c r="F201" s="17">
        <f t="shared" si="65"/>
        <v>16.559999999999999</v>
      </c>
      <c r="G201" s="17">
        <f t="shared" si="65"/>
        <v>618</v>
      </c>
      <c r="H201" s="144">
        <f t="shared" si="65"/>
        <v>1549.773559</v>
      </c>
      <c r="I201" s="438">
        <f>G201+G203+G205</f>
        <v>844</v>
      </c>
      <c r="J201" s="38"/>
      <c r="K201" s="38"/>
      <c r="L201" s="45">
        <f>H201+H203+H205</f>
        <v>3964.3139120000001</v>
      </c>
    </row>
    <row r="202" spans="1:29" ht="24" customHeight="1">
      <c r="A202" s="17"/>
      <c r="B202" s="52" t="s">
        <v>250</v>
      </c>
      <c r="C202" s="17">
        <f t="shared" ref="C202:H202" si="66">C194-C201</f>
        <v>96</v>
      </c>
      <c r="D202" s="17">
        <f t="shared" si="66"/>
        <v>-1874.418369</v>
      </c>
      <c r="E202" s="17">
        <f t="shared" si="66"/>
        <v>269</v>
      </c>
      <c r="F202" s="17">
        <f t="shared" si="66"/>
        <v>-16.559999999999999</v>
      </c>
      <c r="G202" s="17">
        <f t="shared" si="66"/>
        <v>79</v>
      </c>
      <c r="H202" s="17">
        <f t="shared" si="66"/>
        <v>-1549.773559</v>
      </c>
      <c r="I202" s="103"/>
      <c r="J202" s="103"/>
      <c r="K202" s="103"/>
    </row>
    <row r="203" spans="1:29" ht="28.5" customHeight="1">
      <c r="A203" s="17"/>
      <c r="B203" s="122">
        <v>21</v>
      </c>
      <c r="C203" s="17">
        <f t="shared" ref="C203:H203" si="67">C14+C20+C26+C32+C38+C44+C50+C56+C62+C68+C74+C80+C86+C92+C98+C104+C110+C116+C122+C128+C134+C140+C146+C152+C158+C164+C170+C176+C182+C188</f>
        <v>218</v>
      </c>
      <c r="D203" s="17">
        <f t="shared" si="67"/>
        <v>3331.9317699999997</v>
      </c>
      <c r="E203" s="17">
        <f t="shared" si="67"/>
        <v>0</v>
      </c>
      <c r="F203" s="17">
        <f t="shared" si="67"/>
        <v>0</v>
      </c>
      <c r="G203" s="17">
        <f t="shared" si="67"/>
        <v>216</v>
      </c>
      <c r="H203" s="144">
        <f t="shared" si="67"/>
        <v>2400.7603530000001</v>
      </c>
      <c r="I203" s="58"/>
      <c r="J203" s="58"/>
      <c r="K203" s="58"/>
    </row>
    <row r="204" spans="1:29" ht="38.25" customHeight="1">
      <c r="A204" s="17"/>
      <c r="B204" s="122">
        <v>22</v>
      </c>
      <c r="C204" s="17"/>
      <c r="D204" s="17"/>
      <c r="E204" s="17"/>
      <c r="F204" s="17"/>
      <c r="G204" s="17"/>
      <c r="H204" s="17"/>
      <c r="I204" s="58"/>
      <c r="J204" s="58"/>
      <c r="K204" s="58"/>
    </row>
    <row r="205" spans="1:29" ht="38.25" customHeight="1">
      <c r="A205" s="58"/>
      <c r="B205" s="159" t="s">
        <v>775</v>
      </c>
      <c r="C205" s="58"/>
      <c r="D205" s="58"/>
      <c r="E205" s="58"/>
      <c r="F205" s="58"/>
      <c r="G205" s="437">
        <f>'Bieu 1B'!Q340</f>
        <v>10</v>
      </c>
      <c r="H205" s="262">
        <f>'Bieu 1B'!R340</f>
        <v>13.780000000000001</v>
      </c>
      <c r="I205" s="437">
        <f>G201+G205</f>
        <v>628</v>
      </c>
      <c r="J205" s="262">
        <f>H201+H205</f>
        <v>1563.553559</v>
      </c>
      <c r="K205" s="58"/>
    </row>
    <row r="206" spans="1:29">
      <c r="A206" s="58">
        <v>1</v>
      </c>
      <c r="B206" s="159"/>
      <c r="C206" s="262">
        <f t="shared" ref="C206:H206" si="68">C194+C196</f>
        <v>721</v>
      </c>
      <c r="D206" s="58">
        <f t="shared" si="68"/>
        <v>0</v>
      </c>
      <c r="E206" s="58">
        <f t="shared" si="68"/>
        <v>280</v>
      </c>
      <c r="F206" s="58">
        <f t="shared" si="68"/>
        <v>0</v>
      </c>
      <c r="G206" s="58">
        <f t="shared" si="68"/>
        <v>697</v>
      </c>
      <c r="H206" s="58">
        <f t="shared" si="68"/>
        <v>0</v>
      </c>
      <c r="I206" s="58"/>
      <c r="J206" s="58"/>
      <c r="K206" s="58"/>
    </row>
    <row r="207" spans="1:29">
      <c r="A207" s="141" t="s">
        <v>177</v>
      </c>
      <c r="B207" s="142"/>
      <c r="C207" s="141">
        <v>1462</v>
      </c>
      <c r="D207" s="141">
        <v>6676.4393859999982</v>
      </c>
      <c r="E207" s="141">
        <v>219</v>
      </c>
      <c r="F207" s="141">
        <v>401.56339999999994</v>
      </c>
      <c r="G207" s="141">
        <v>1434</v>
      </c>
      <c r="H207" s="141">
        <v>4974.6772029999993</v>
      </c>
      <c r="I207" s="58"/>
      <c r="J207" s="58"/>
      <c r="K207" s="58"/>
    </row>
    <row r="208" spans="1:29">
      <c r="A208" s="141"/>
      <c r="B208" s="142"/>
      <c r="C208" s="141">
        <f t="shared" ref="C208:H208" si="69">C190-C207</f>
        <v>-287</v>
      </c>
      <c r="D208" s="141">
        <f t="shared" si="69"/>
        <v>-847.57854699999825</v>
      </c>
      <c r="E208" s="141">
        <f t="shared" si="69"/>
        <v>-60</v>
      </c>
      <c r="F208" s="141">
        <f t="shared" si="69"/>
        <v>-174.95189999999994</v>
      </c>
      <c r="G208" s="141">
        <f t="shared" si="69"/>
        <v>-290</v>
      </c>
      <c r="H208" s="143">
        <f t="shared" si="69"/>
        <v>-498.50159099999928</v>
      </c>
      <c r="I208" s="58"/>
      <c r="J208" s="58"/>
      <c r="K208" s="58"/>
    </row>
    <row r="209" spans="1:29" ht="30">
      <c r="B209" s="52" t="s">
        <v>710</v>
      </c>
      <c r="C209" s="52">
        <f t="shared" ref="C209:H209" si="70">C201+C203</f>
        <v>843</v>
      </c>
      <c r="D209" s="52">
        <f t="shared" si="70"/>
        <v>5206.3501390000001</v>
      </c>
      <c r="E209" s="52">
        <f t="shared" si="70"/>
        <v>11</v>
      </c>
      <c r="F209" s="52">
        <f t="shared" si="70"/>
        <v>16.559999999999999</v>
      </c>
      <c r="G209" s="52">
        <f t="shared" si="70"/>
        <v>834</v>
      </c>
      <c r="H209" s="273">
        <f t="shared" si="70"/>
        <v>3950.5339119999999</v>
      </c>
      <c r="I209" s="96"/>
      <c r="J209" s="206"/>
      <c r="K209" s="206"/>
      <c r="L209" s="48"/>
      <c r="M209" s="48" t="s">
        <v>220</v>
      </c>
      <c r="N209" s="48"/>
      <c r="O209" s="48"/>
      <c r="P209" s="48"/>
    </row>
    <row r="210" spans="1:29" ht="45">
      <c r="B210" s="270" t="s">
        <v>717</v>
      </c>
      <c r="C210" s="267"/>
      <c r="D210" s="267"/>
      <c r="E210" s="267"/>
      <c r="F210" s="267"/>
      <c r="G210" s="271" t="e">
        <f>G201-G211</f>
        <v>#REF!</v>
      </c>
      <c r="H210" s="271" t="e">
        <f>H201-H211</f>
        <v>#REF!</v>
      </c>
      <c r="I210" s="224"/>
      <c r="J210" s="224"/>
      <c r="K210" s="224"/>
      <c r="L210" s="224"/>
      <c r="M210" s="224"/>
      <c r="N210" s="224"/>
      <c r="O210" s="224"/>
      <c r="P210" s="224"/>
    </row>
    <row r="211" spans="1:29" ht="45">
      <c r="B211" s="270" t="s">
        <v>713</v>
      </c>
      <c r="C211" s="268"/>
      <c r="D211" s="268"/>
      <c r="E211" s="268"/>
      <c r="F211" s="268"/>
      <c r="G211" s="269" t="e">
        <f>'Bieu 1A'!#REF!+'Bieu 1A'!#REF!</f>
        <v>#REF!</v>
      </c>
      <c r="H211" s="272" t="e">
        <f>'Bieu 1A'!#REF!+'Bieu 1A'!#REF!</f>
        <v>#REF!</v>
      </c>
    </row>
    <row r="212" spans="1:29" ht="30">
      <c r="B212" s="52" t="s">
        <v>716</v>
      </c>
      <c r="C212" s="17"/>
      <c r="D212" s="17"/>
      <c r="E212" s="17"/>
      <c r="F212" s="17"/>
      <c r="G212" s="265">
        <f>G213+G214</f>
        <v>811</v>
      </c>
      <c r="H212" s="353">
        <f>H213+H214</f>
        <v>2846.704099999999</v>
      </c>
      <c r="J212" s="266" t="e">
        <f>G212-G211</f>
        <v>#REF!</v>
      </c>
      <c r="K212" s="266" t="e">
        <f>H212-H211</f>
        <v>#REF!</v>
      </c>
    </row>
    <row r="213" spans="1:29">
      <c r="B213" s="52" t="s">
        <v>714</v>
      </c>
      <c r="C213" s="17"/>
      <c r="D213" s="17"/>
      <c r="E213" s="17"/>
      <c r="F213" s="17"/>
      <c r="G213" s="265">
        <v>437</v>
      </c>
      <c r="H213" s="104">
        <v>1468.55</v>
      </c>
    </row>
    <row r="214" spans="1:29">
      <c r="B214" s="52" t="s">
        <v>715</v>
      </c>
      <c r="C214" s="17"/>
      <c r="D214" s="17"/>
      <c r="E214" s="17"/>
      <c r="F214" s="17"/>
      <c r="G214" s="265">
        <v>374</v>
      </c>
      <c r="H214" s="104">
        <v>1378.1540999999988</v>
      </c>
    </row>
    <row r="215" spans="1:29">
      <c r="C215">
        <f t="shared" ref="C215:H215" si="71">C194-C216</f>
        <v>-204</v>
      </c>
      <c r="D215">
        <f t="shared" si="71"/>
        <v>-3506.7041839999902</v>
      </c>
      <c r="E215">
        <f t="shared" si="71"/>
        <v>193</v>
      </c>
      <c r="F215">
        <f t="shared" si="71"/>
        <v>-132.73710000000003</v>
      </c>
      <c r="G215">
        <f t="shared" si="71"/>
        <v>-222</v>
      </c>
      <c r="H215">
        <f t="shared" si="71"/>
        <v>-2475.4560509999942</v>
      </c>
      <c r="AC215">
        <v>722</v>
      </c>
    </row>
    <row r="216" spans="1:29">
      <c r="A216">
        <v>1</v>
      </c>
      <c r="B216" s="48" t="s">
        <v>228</v>
      </c>
      <c r="C216">
        <v>925</v>
      </c>
      <c r="D216">
        <v>3506.7041839999902</v>
      </c>
      <c r="E216">
        <v>87</v>
      </c>
      <c r="F216">
        <v>132.73710000000003</v>
      </c>
      <c r="G216">
        <v>919</v>
      </c>
      <c r="H216" s="105">
        <v>2475.4560509999942</v>
      </c>
    </row>
    <row r="217" spans="1:29" ht="14.25" customHeight="1">
      <c r="C217">
        <f t="shared" ref="C217:H217" si="72">C197-C218</f>
        <v>-8</v>
      </c>
      <c r="D217">
        <f t="shared" si="72"/>
        <v>-424.31501000000009</v>
      </c>
      <c r="E217">
        <f t="shared" si="72"/>
        <v>44</v>
      </c>
      <c r="F217">
        <f t="shared" si="72"/>
        <v>-43.729099999999988</v>
      </c>
      <c r="G217">
        <f t="shared" si="72"/>
        <v>-2</v>
      </c>
      <c r="H217">
        <f t="shared" si="72"/>
        <v>-407.20175999999992</v>
      </c>
    </row>
    <row r="218" spans="1:29">
      <c r="A218">
        <v>2</v>
      </c>
      <c r="B218" s="48" t="s">
        <v>229</v>
      </c>
      <c r="C218">
        <v>255</v>
      </c>
      <c r="D218">
        <v>909.47171000000003</v>
      </c>
      <c r="E218">
        <v>89</v>
      </c>
      <c r="F218">
        <v>220.21129999999999</v>
      </c>
      <c r="G218">
        <v>243</v>
      </c>
      <c r="H218" s="105">
        <v>810.56545999999992</v>
      </c>
    </row>
    <row r="219" spans="1:29">
      <c r="C219">
        <f t="shared" ref="C219:H219" si="73">C199-C220</f>
        <v>-49</v>
      </c>
      <c r="D219">
        <f t="shared" si="73"/>
        <v>1118.9254779999987</v>
      </c>
      <c r="E219">
        <f t="shared" si="73"/>
        <v>-38</v>
      </c>
      <c r="F219">
        <f t="shared" si="73"/>
        <v>-31.97570000000001</v>
      </c>
      <c r="G219">
        <f t="shared" si="73"/>
        <v>-41</v>
      </c>
      <c r="H219">
        <f t="shared" si="73"/>
        <v>759.17186099999913</v>
      </c>
    </row>
    <row r="220" spans="1:29">
      <c r="A220">
        <v>3</v>
      </c>
      <c r="B220" s="48">
        <v>2</v>
      </c>
      <c r="C220">
        <v>282</v>
      </c>
      <c r="D220">
        <v>2260.263492</v>
      </c>
      <c r="E220">
        <v>43</v>
      </c>
      <c r="F220">
        <v>48.615000000000009</v>
      </c>
      <c r="G220">
        <v>272</v>
      </c>
      <c r="H220" s="105">
        <v>1688.6556920000005</v>
      </c>
    </row>
    <row r="222" spans="1:29">
      <c r="C222" s="45">
        <f t="shared" ref="C222:H222" si="74">C194+C196</f>
        <v>721</v>
      </c>
      <c r="D222" s="45">
        <f t="shared" si="74"/>
        <v>0</v>
      </c>
      <c r="E222" s="45">
        <f t="shared" si="74"/>
        <v>280</v>
      </c>
      <c r="F222" s="45">
        <f t="shared" si="74"/>
        <v>0</v>
      </c>
      <c r="G222" s="45">
        <f t="shared" si="74"/>
        <v>697</v>
      </c>
      <c r="H222" s="45">
        <f t="shared" si="74"/>
        <v>0</v>
      </c>
    </row>
    <row r="223" spans="1:29" ht="12" customHeight="1">
      <c r="B223" s="48" t="s">
        <v>718</v>
      </c>
    </row>
    <row r="224" spans="1:29">
      <c r="B224" s="52" t="s">
        <v>719</v>
      </c>
      <c r="C224" s="17" t="e">
        <f>#REF!</f>
        <v>#REF!</v>
      </c>
      <c r="D224" s="17" t="e">
        <f>#REF!</f>
        <v>#REF!</v>
      </c>
      <c r="E224" s="17" t="e">
        <f>#REF!</f>
        <v>#REF!</v>
      </c>
      <c r="F224" s="17" t="e">
        <f>#REF!</f>
        <v>#REF!</v>
      </c>
      <c r="G224" s="17" t="e">
        <f>#REF!</f>
        <v>#REF!</v>
      </c>
      <c r="H224" s="104" t="e">
        <f>#REF!</f>
        <v>#REF!</v>
      </c>
    </row>
    <row r="225" spans="1:8">
      <c r="B225" s="52" t="s">
        <v>720</v>
      </c>
      <c r="C225" s="17" t="e">
        <f>#REF!</f>
        <v>#REF!</v>
      </c>
      <c r="D225" s="144" t="e">
        <f>#REF!</f>
        <v>#REF!</v>
      </c>
      <c r="E225" s="17" t="e">
        <f>#REF!</f>
        <v>#REF!</v>
      </c>
      <c r="F225" s="144" t="e">
        <f>#REF!</f>
        <v>#REF!</v>
      </c>
      <c r="G225" s="17" t="e">
        <f>#REF!</f>
        <v>#REF!</v>
      </c>
      <c r="H225" s="352" t="e">
        <f>#REF!</f>
        <v>#REF!</v>
      </c>
    </row>
    <row r="226" spans="1:8">
      <c r="B226" s="52" t="s">
        <v>721</v>
      </c>
      <c r="C226" s="17" t="e">
        <f>#REF!</f>
        <v>#REF!</v>
      </c>
      <c r="D226" s="144" t="e">
        <f>#REF!</f>
        <v>#REF!</v>
      </c>
      <c r="E226" s="17" t="e">
        <f>#REF!</f>
        <v>#REF!</v>
      </c>
      <c r="F226" s="144" t="e">
        <f>#REF!</f>
        <v>#REF!</v>
      </c>
      <c r="G226" s="17" t="e">
        <f>#REF!</f>
        <v>#REF!</v>
      </c>
      <c r="H226" s="352" t="e">
        <f>#REF!</f>
        <v>#REF!</v>
      </c>
    </row>
    <row r="227" spans="1:8">
      <c r="C227" t="e">
        <f t="shared" ref="C227:H227" si="75">SUM(C224:C226)</f>
        <v>#REF!</v>
      </c>
      <c r="D227" t="e">
        <f t="shared" si="75"/>
        <v>#REF!</v>
      </c>
      <c r="E227" t="e">
        <f t="shared" si="75"/>
        <v>#REF!</v>
      </c>
      <c r="F227" t="e">
        <f t="shared" si="75"/>
        <v>#REF!</v>
      </c>
      <c r="G227" t="e">
        <f t="shared" si="75"/>
        <v>#REF!</v>
      </c>
      <c r="H227" t="e">
        <f t="shared" si="75"/>
        <v>#REF!</v>
      </c>
    </row>
    <row r="228" spans="1:8">
      <c r="B228" s="338"/>
      <c r="C228" t="e">
        <f t="shared" ref="C228:H228" si="76">C227+C190</f>
        <v>#REF!</v>
      </c>
      <c r="D228" t="e">
        <f t="shared" si="76"/>
        <v>#REF!</v>
      </c>
      <c r="E228" t="e">
        <f t="shared" si="76"/>
        <v>#REF!</v>
      </c>
      <c r="F228" t="e">
        <f t="shared" si="76"/>
        <v>#REF!</v>
      </c>
      <c r="G228" t="e">
        <f t="shared" si="76"/>
        <v>#REF!</v>
      </c>
      <c r="H228" t="e">
        <f t="shared" si="76"/>
        <v>#REF!</v>
      </c>
    </row>
    <row r="229" spans="1:8" ht="60">
      <c r="B229" s="338" t="s">
        <v>722</v>
      </c>
      <c r="G229" s="354" t="e">
        <f>G211+G224</f>
        <v>#REF!</v>
      </c>
      <c r="H229" s="45" t="e">
        <f>H211+H224</f>
        <v>#REF!</v>
      </c>
    </row>
    <row r="230" spans="1:8">
      <c r="B230" s="48">
        <v>1686</v>
      </c>
      <c r="C230">
        <v>5573.52</v>
      </c>
      <c r="D230">
        <v>308</v>
      </c>
      <c r="E230">
        <v>518.58000000000004</v>
      </c>
    </row>
    <row r="231" spans="1:8">
      <c r="B231" s="48">
        <v>23</v>
      </c>
      <c r="C231">
        <v>51.18</v>
      </c>
      <c r="D231">
        <v>4</v>
      </c>
      <c r="E231">
        <v>4.3</v>
      </c>
    </row>
    <row r="232" spans="1:8">
      <c r="B232" s="48">
        <v>631</v>
      </c>
      <c r="C232">
        <v>1972.88</v>
      </c>
      <c r="D232">
        <v>290</v>
      </c>
      <c r="E232">
        <v>479.4</v>
      </c>
    </row>
    <row r="233" spans="1:8">
      <c r="B233" s="48">
        <f>B230-B231+B232</f>
        <v>2294</v>
      </c>
      <c r="C233" s="224">
        <f>C230-C231+C232</f>
        <v>7495.22</v>
      </c>
      <c r="D233" s="224">
        <f>D230-D231+D232</f>
        <v>594</v>
      </c>
      <c r="E233" s="224">
        <f>E230-E231+E232</f>
        <v>993.68000000000006</v>
      </c>
    </row>
    <row r="237" spans="1:8">
      <c r="C237">
        <f>C233/100*71</f>
        <v>5321.6062000000002</v>
      </c>
    </row>
    <row r="238" spans="1:8" ht="90">
      <c r="A238" s="361" t="s">
        <v>757</v>
      </c>
      <c r="B238" s="399" t="e">
        <f>'Bieu 1A'!#REF!+'Bieu 1B'!T340+'Bieu 2'!O398</f>
        <v>#REF!</v>
      </c>
      <c r="C238" s="45" t="e">
        <f>'Bieu 1A'!#REF!+'Bieu 1B'!U340+'Bieu 2'!P398</f>
        <v>#REF!</v>
      </c>
    </row>
    <row r="240" spans="1:8">
      <c r="A240" t="s">
        <v>784</v>
      </c>
      <c r="B240" s="48">
        <v>2167</v>
      </c>
      <c r="C240">
        <v>7726.96</v>
      </c>
    </row>
    <row r="241" spans="2:3">
      <c r="B241" s="48">
        <v>1577</v>
      </c>
      <c r="C241">
        <v>5355.22</v>
      </c>
    </row>
    <row r="242" spans="2:3">
      <c r="B242" s="48">
        <f>B240-B241</f>
        <v>590</v>
      </c>
      <c r="C242" s="779">
        <f>C240-C241</f>
        <v>2371.7399999999998</v>
      </c>
    </row>
  </sheetData>
  <mergeCells count="29">
    <mergeCell ref="G192:H192"/>
    <mergeCell ref="A200:B200"/>
    <mergeCell ref="A190:B190"/>
    <mergeCell ref="A192:A193"/>
    <mergeCell ref="B192:B193"/>
    <mergeCell ref="C192:C193"/>
    <mergeCell ref="D192:D193"/>
    <mergeCell ref="E192:F192"/>
    <mergeCell ref="Q8:T8"/>
    <mergeCell ref="U8:V8"/>
    <mergeCell ref="M9:N9"/>
    <mergeCell ref="O9:P9"/>
    <mergeCell ref="Q9:R9"/>
    <mergeCell ref="S9:T9"/>
    <mergeCell ref="G8:H8"/>
    <mergeCell ref="A1:H1"/>
    <mergeCell ref="A5:H5"/>
    <mergeCell ref="L5:M5"/>
    <mergeCell ref="M8:P8"/>
    <mergeCell ref="A8:A9"/>
    <mergeCell ref="B8:B9"/>
    <mergeCell ref="C8:C9"/>
    <mergeCell ref="D8:D9"/>
    <mergeCell ref="E8:F8"/>
    <mergeCell ref="A4:H4"/>
    <mergeCell ref="A6:H6"/>
    <mergeCell ref="A7:H7"/>
    <mergeCell ref="A3:H3"/>
    <mergeCell ref="A2:H2"/>
  </mergeCells>
  <printOptions horizontalCentered="1"/>
  <pageMargins left="0.7" right="0.7" top="0.75" bottom="0.75" header="0.3" footer="0.3"/>
  <pageSetup paperSize="9" orientation="portrait" r:id="rId1"/>
  <colBreaks count="1" manualBreakCount="1">
    <brk id="11" max="1048575" man="1"/>
  </colBreaks>
  <ignoredErrors>
    <ignoredError sqref="C132:D132 G132:H132 C57:D57 G57:H57 C66:D66 G66:H66 D67 G90:H90 D90 C30:D30 G30:H30 C42:H42 C45:H45"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N962"/>
  <sheetViews>
    <sheetView topLeftCell="C340" zoomScale="70" zoomScaleNormal="70" zoomScaleSheetLayoutView="70" workbookViewId="0">
      <selection activeCell="K948" sqref="K948"/>
    </sheetView>
  </sheetViews>
  <sheetFormatPr defaultColWidth="9.140625" defaultRowHeight="15"/>
  <cols>
    <col min="1" max="1" width="5.42578125" style="275" hidden="1" customWidth="1"/>
    <col min="2" max="2" width="7.7109375" style="275" hidden="1" customWidth="1"/>
    <col min="3" max="3" width="4.85546875" style="276" customWidth="1"/>
    <col min="4" max="4" width="32.7109375" style="439" customWidth="1"/>
    <col min="5" max="5" width="10.7109375" style="277" customWidth="1"/>
    <col min="6" max="6" width="14" style="277" customWidth="1"/>
    <col min="7" max="7" width="10.7109375" style="278" customWidth="1"/>
    <col min="8" max="8" width="10.7109375" style="276" customWidth="1"/>
    <col min="9" max="9" width="10.140625" style="276" customWidth="1"/>
    <col min="10" max="10" width="8.7109375" style="279" customWidth="1"/>
    <col min="11" max="11" width="12.28515625" style="277" customWidth="1"/>
    <col min="12" max="12" width="73.140625" style="585" customWidth="1"/>
    <col min="13" max="16384" width="9.140625" style="275"/>
  </cols>
  <sheetData>
    <row r="1" spans="1:12" ht="44.25" customHeight="1">
      <c r="A1" s="452"/>
      <c r="B1" s="452"/>
      <c r="C1" s="1890" t="s">
        <v>789</v>
      </c>
      <c r="D1" s="1890"/>
      <c r="E1" s="1890"/>
      <c r="F1" s="1890"/>
      <c r="G1" s="1890"/>
      <c r="H1" s="1890"/>
      <c r="I1" s="1890"/>
      <c r="J1" s="1890"/>
      <c r="K1" s="1890"/>
      <c r="L1" s="1890"/>
    </row>
    <row r="2" spans="1:12" ht="28.9" customHeight="1">
      <c r="A2" s="452"/>
      <c r="B2" s="452"/>
      <c r="C2" s="1889" t="s">
        <v>785</v>
      </c>
      <c r="D2" s="1889"/>
      <c r="E2" s="1889"/>
      <c r="F2" s="1889"/>
      <c r="G2" s="1889"/>
      <c r="H2" s="1889"/>
      <c r="I2" s="1889"/>
      <c r="J2" s="1889"/>
      <c r="K2" s="1889"/>
      <c r="L2" s="1889"/>
    </row>
    <row r="3" spans="1:12" ht="44.25" customHeight="1">
      <c r="A3" s="452"/>
      <c r="B3" s="452"/>
      <c r="C3" s="1896" t="s">
        <v>786</v>
      </c>
      <c r="D3" s="1896"/>
      <c r="E3" s="1896"/>
      <c r="F3" s="1896"/>
      <c r="G3" s="1896"/>
      <c r="H3" s="1896"/>
      <c r="I3" s="1896"/>
      <c r="J3" s="1896"/>
      <c r="K3" s="1896"/>
      <c r="L3" s="1896"/>
    </row>
    <row r="4" spans="1:12" ht="44.25" customHeight="1">
      <c r="A4" s="452"/>
      <c r="B4" s="452"/>
      <c r="C4" s="1896" t="s">
        <v>787</v>
      </c>
      <c r="D4" s="1896"/>
      <c r="E4" s="1896"/>
      <c r="F4" s="1896"/>
      <c r="G4" s="1896"/>
      <c r="H4" s="1896"/>
      <c r="I4" s="1896"/>
      <c r="J4" s="1896"/>
      <c r="K4" s="1896"/>
      <c r="L4" s="1896"/>
    </row>
    <row r="5" spans="1:12" ht="28.9" customHeight="1">
      <c r="A5" s="452"/>
      <c r="B5" s="452"/>
      <c r="C5" s="1891" t="s">
        <v>788</v>
      </c>
      <c r="D5" s="1891"/>
      <c r="E5" s="1891"/>
      <c r="F5" s="1891"/>
      <c r="G5" s="1891"/>
      <c r="H5" s="1891"/>
      <c r="I5" s="1891"/>
      <c r="J5" s="1891"/>
      <c r="K5" s="1891"/>
      <c r="L5" s="1891"/>
    </row>
    <row r="6" spans="1:12" s="277" customFormat="1" ht="31.9" customHeight="1">
      <c r="A6" s="28"/>
      <c r="B6" s="394"/>
      <c r="C6" s="1892" t="s">
        <v>0</v>
      </c>
      <c r="D6" s="1892" t="s">
        <v>1</v>
      </c>
      <c r="E6" s="1892" t="s">
        <v>2</v>
      </c>
      <c r="F6" s="1892" t="s">
        <v>712</v>
      </c>
      <c r="G6" s="1892" t="s">
        <v>3</v>
      </c>
      <c r="H6" s="1894" t="s">
        <v>4</v>
      </c>
      <c r="I6" s="1895"/>
      <c r="J6" s="1894" t="s">
        <v>5</v>
      </c>
      <c r="K6" s="1895"/>
      <c r="L6" s="1892" t="s">
        <v>6</v>
      </c>
    </row>
    <row r="7" spans="1:12" s="277" customFormat="1" ht="48" customHeight="1">
      <c r="A7" s="28"/>
      <c r="B7" s="394"/>
      <c r="C7" s="1893"/>
      <c r="D7" s="1893"/>
      <c r="E7" s="1893"/>
      <c r="F7" s="1893"/>
      <c r="G7" s="1893"/>
      <c r="H7" s="445" t="s">
        <v>7</v>
      </c>
      <c r="I7" s="445" t="s">
        <v>8</v>
      </c>
      <c r="J7" s="445" t="s">
        <v>9</v>
      </c>
      <c r="K7" s="445" t="s">
        <v>10</v>
      </c>
      <c r="L7" s="1893"/>
    </row>
    <row r="8" spans="1:12" s="282" customFormat="1" ht="19.899999999999999" customHeight="1">
      <c r="A8" s="172"/>
      <c r="B8" s="454"/>
      <c r="C8" s="1871" t="s">
        <v>66</v>
      </c>
      <c r="D8" s="1872"/>
      <c r="E8" s="274"/>
      <c r="F8" s="274"/>
      <c r="G8" s="455"/>
      <c r="H8" s="172"/>
      <c r="I8" s="172"/>
      <c r="J8" s="172"/>
      <c r="K8" s="172"/>
      <c r="L8" s="274"/>
    </row>
    <row r="9" spans="1:12" s="282" customFormat="1" ht="48.75" hidden="1" customHeight="1">
      <c r="A9" s="172"/>
      <c r="B9" s="454"/>
      <c r="C9" s="455" t="s">
        <v>251</v>
      </c>
      <c r="D9" s="1871" t="s">
        <v>803</v>
      </c>
      <c r="E9" s="1873"/>
      <c r="F9" s="1874"/>
      <c r="G9" s="455"/>
      <c r="H9" s="455"/>
      <c r="I9" s="455"/>
      <c r="J9" s="455"/>
      <c r="K9" s="455"/>
      <c r="L9" s="446"/>
    </row>
    <row r="10" spans="1:12" s="286" customFormat="1" ht="22.5" hidden="1" customHeight="1">
      <c r="A10" s="172"/>
      <c r="B10" s="454"/>
      <c r="C10" s="467" t="s">
        <v>491</v>
      </c>
      <c r="D10" s="1868" t="s">
        <v>1345</v>
      </c>
      <c r="E10" s="1869"/>
      <c r="F10" s="1870"/>
      <c r="G10" s="459"/>
      <c r="H10" s="467"/>
      <c r="I10" s="467"/>
      <c r="J10" s="467"/>
      <c r="K10" s="467"/>
      <c r="L10" s="466"/>
    </row>
    <row r="11" spans="1:12" s="283" customFormat="1" ht="85.5" hidden="1">
      <c r="A11" s="172"/>
      <c r="B11" s="454"/>
      <c r="C11" s="1429">
        <v>3</v>
      </c>
      <c r="D11" s="1430" t="s">
        <v>3459</v>
      </c>
      <c r="E11" s="1429" t="s">
        <v>594</v>
      </c>
      <c r="F11" s="1431" t="s">
        <v>3460</v>
      </c>
      <c r="G11" s="1432">
        <v>0.4</v>
      </c>
      <c r="H11" s="1429"/>
      <c r="I11" s="1433">
        <v>0.4</v>
      </c>
      <c r="J11" s="1429" t="s">
        <v>171</v>
      </c>
      <c r="K11" s="1429" t="s">
        <v>3461</v>
      </c>
      <c r="L11" s="1429" t="s">
        <v>3462</v>
      </c>
    </row>
    <row r="12" spans="1:12" s="283" customFormat="1" ht="42.75" hidden="1">
      <c r="A12" s="172"/>
      <c r="B12" s="454"/>
      <c r="C12" s="1434">
        <v>4</v>
      </c>
      <c r="D12" s="1435" t="s">
        <v>3463</v>
      </c>
      <c r="E12" s="1436" t="s">
        <v>23</v>
      </c>
      <c r="F12" s="1437" t="s">
        <v>441</v>
      </c>
      <c r="G12" s="1438">
        <v>1.3553999999999999</v>
      </c>
      <c r="H12" s="1439"/>
      <c r="I12" s="1440">
        <v>1.3553999999999999</v>
      </c>
      <c r="J12" s="1434" t="s">
        <v>171</v>
      </c>
      <c r="K12" s="1441" t="s">
        <v>3464</v>
      </c>
      <c r="L12" s="1442" t="s">
        <v>3465</v>
      </c>
    </row>
    <row r="13" spans="1:12" s="283" customFormat="1" ht="60.6" hidden="1" customHeight="1">
      <c r="A13" s="172"/>
      <c r="B13" s="454"/>
      <c r="C13" s="1434">
        <v>6</v>
      </c>
      <c r="D13" s="1443" t="s">
        <v>3466</v>
      </c>
      <c r="E13" s="1434" t="s">
        <v>32</v>
      </c>
      <c r="F13" s="1434" t="s">
        <v>3467</v>
      </c>
      <c r="G13" s="1438">
        <v>6.4000000000000003E-3</v>
      </c>
      <c r="H13" s="1434"/>
      <c r="I13" s="1444">
        <v>6.4000000000000003E-3</v>
      </c>
      <c r="J13" s="1434" t="s">
        <v>171</v>
      </c>
      <c r="K13" s="1445" t="s">
        <v>3468</v>
      </c>
      <c r="L13" s="1446" t="s">
        <v>3469</v>
      </c>
    </row>
    <row r="14" spans="1:12" s="283" customFormat="1" ht="102" hidden="1" customHeight="1">
      <c r="A14" s="172"/>
      <c r="B14" s="454"/>
      <c r="C14" s="1429">
        <v>7</v>
      </c>
      <c r="D14" s="1430" t="s">
        <v>3470</v>
      </c>
      <c r="E14" s="1429" t="s">
        <v>24</v>
      </c>
      <c r="F14" s="1447" t="s">
        <v>3471</v>
      </c>
      <c r="G14" s="1432">
        <v>0.28599999999999998</v>
      </c>
      <c r="H14" s="1429"/>
      <c r="I14" s="1433">
        <v>0.28599999999999998</v>
      </c>
      <c r="J14" s="1429" t="s">
        <v>171</v>
      </c>
      <c r="K14" s="1429" t="s">
        <v>3472</v>
      </c>
      <c r="L14" s="1448" t="s">
        <v>3473</v>
      </c>
    </row>
    <row r="15" spans="1:12" s="283" customFormat="1" ht="48.6" hidden="1" customHeight="1">
      <c r="A15" s="172"/>
      <c r="B15" s="454"/>
      <c r="C15" s="1429">
        <v>8</v>
      </c>
      <c r="D15" s="1430" t="s">
        <v>3474</v>
      </c>
      <c r="E15" s="1429" t="s">
        <v>57</v>
      </c>
      <c r="F15" s="1447" t="s">
        <v>3471</v>
      </c>
      <c r="G15" s="1432">
        <v>6.5799999999999997E-2</v>
      </c>
      <c r="H15" s="1429"/>
      <c r="I15" s="1433">
        <v>6.5799999999999997E-2</v>
      </c>
      <c r="J15" s="1429" t="s">
        <v>171</v>
      </c>
      <c r="K15" s="1429" t="s">
        <v>3475</v>
      </c>
      <c r="L15" s="1429" t="s">
        <v>3476</v>
      </c>
    </row>
    <row r="16" spans="1:12" s="283" customFormat="1" ht="48.6" hidden="1" customHeight="1">
      <c r="A16" s="172"/>
      <c r="B16" s="454"/>
      <c r="C16" s="1429">
        <v>9</v>
      </c>
      <c r="D16" s="1430" t="s">
        <v>3477</v>
      </c>
      <c r="E16" s="1429" t="s">
        <v>24</v>
      </c>
      <c r="F16" s="1447" t="s">
        <v>3471</v>
      </c>
      <c r="G16" s="1432">
        <v>0.153</v>
      </c>
      <c r="H16" s="1429"/>
      <c r="I16" s="1433">
        <v>0.153</v>
      </c>
      <c r="J16" s="1429" t="s">
        <v>171</v>
      </c>
      <c r="K16" s="1429" t="s">
        <v>3478</v>
      </c>
      <c r="L16" s="1429" t="s">
        <v>3479</v>
      </c>
    </row>
    <row r="17" spans="1:12" s="283" customFormat="1" ht="48.6" hidden="1" customHeight="1">
      <c r="A17" s="172"/>
      <c r="B17" s="454"/>
      <c r="C17" s="1429">
        <v>13</v>
      </c>
      <c r="D17" s="1430" t="s">
        <v>3480</v>
      </c>
      <c r="E17" s="1429" t="s">
        <v>20</v>
      </c>
      <c r="F17" s="1447" t="s">
        <v>3471</v>
      </c>
      <c r="G17" s="1432">
        <v>3.3000000000000002E-2</v>
      </c>
      <c r="H17" s="1429"/>
      <c r="I17" s="1433">
        <v>3.3000000000000002E-2</v>
      </c>
      <c r="J17" s="1429" t="s">
        <v>171</v>
      </c>
      <c r="K17" s="1429" t="s">
        <v>3481</v>
      </c>
      <c r="L17" s="1430" t="s">
        <v>3482</v>
      </c>
    </row>
    <row r="18" spans="1:12" s="283" customFormat="1" ht="94.9" hidden="1" customHeight="1">
      <c r="A18" s="172"/>
      <c r="B18" s="454"/>
      <c r="C18" s="1434">
        <v>14</v>
      </c>
      <c r="D18" s="1441" t="s">
        <v>3483</v>
      </c>
      <c r="E18" s="1434" t="s">
        <v>31</v>
      </c>
      <c r="F18" s="1437" t="s">
        <v>3471</v>
      </c>
      <c r="G18" s="1438">
        <v>0.13</v>
      </c>
      <c r="H18" s="1434"/>
      <c r="I18" s="1438">
        <v>0.13</v>
      </c>
      <c r="J18" s="1434" t="s">
        <v>171</v>
      </c>
      <c r="K18" s="1437" t="s">
        <v>3484</v>
      </c>
      <c r="L18" s="1441" t="s">
        <v>3485</v>
      </c>
    </row>
    <row r="19" spans="1:12" s="283" customFormat="1" ht="94.9" hidden="1" customHeight="1">
      <c r="A19" s="172"/>
      <c r="B19" s="454"/>
      <c r="C19" s="1431">
        <v>15</v>
      </c>
      <c r="D19" s="1449" t="s">
        <v>3486</v>
      </c>
      <c r="E19" s="1431" t="s">
        <v>57</v>
      </c>
      <c r="F19" s="1450" t="s">
        <v>3471</v>
      </c>
      <c r="G19" s="1451">
        <v>6.1400000000000003E-2</v>
      </c>
      <c r="H19" s="1431"/>
      <c r="I19" s="1452">
        <v>1.2999999999999999E-2</v>
      </c>
      <c r="J19" s="1429" t="s">
        <v>171</v>
      </c>
      <c r="K19" s="1431" t="s">
        <v>3481</v>
      </c>
      <c r="L19" s="1431" t="s">
        <v>3487</v>
      </c>
    </row>
    <row r="20" spans="1:12" s="283" customFormat="1" ht="111.6" hidden="1" customHeight="1">
      <c r="A20" s="172"/>
      <c r="B20" s="454"/>
      <c r="C20" s="1431">
        <v>16</v>
      </c>
      <c r="D20" s="1449" t="s">
        <v>3488</v>
      </c>
      <c r="E20" s="1431" t="s">
        <v>57</v>
      </c>
      <c r="F20" s="1450" t="s">
        <v>3471</v>
      </c>
      <c r="G20" s="1451">
        <v>4.2700000000000002E-2</v>
      </c>
      <c r="H20" s="1431"/>
      <c r="I20" s="1452">
        <f>0.025</f>
        <v>2.5000000000000001E-2</v>
      </c>
      <c r="J20" s="1429" t="s">
        <v>171</v>
      </c>
      <c r="K20" s="1431" t="s">
        <v>3481</v>
      </c>
      <c r="L20" s="1431" t="s">
        <v>3487</v>
      </c>
    </row>
    <row r="21" spans="1:12" s="283" customFormat="1" ht="111.6" hidden="1" customHeight="1">
      <c r="A21" s="172"/>
      <c r="B21" s="454"/>
      <c r="C21" s="1431">
        <v>17</v>
      </c>
      <c r="D21" s="1449" t="s">
        <v>3489</v>
      </c>
      <c r="E21" s="1431" t="s">
        <v>20</v>
      </c>
      <c r="F21" s="1450" t="s">
        <v>3471</v>
      </c>
      <c r="G21" s="1451">
        <v>1.4999999999999999E-2</v>
      </c>
      <c r="H21" s="1431"/>
      <c r="I21" s="1452">
        <v>1.4999999999999999E-2</v>
      </c>
      <c r="J21" s="1429" t="s">
        <v>171</v>
      </c>
      <c r="K21" s="1431" t="s">
        <v>3490</v>
      </c>
      <c r="L21" s="1431" t="s">
        <v>3491</v>
      </c>
    </row>
    <row r="22" spans="1:12" s="283" customFormat="1" ht="111.6" hidden="1" customHeight="1">
      <c r="A22" s="172"/>
      <c r="B22" s="454"/>
      <c r="C22" s="1453">
        <v>19</v>
      </c>
      <c r="D22" s="1454" t="s">
        <v>3492</v>
      </c>
      <c r="E22" s="1455" t="s">
        <v>23</v>
      </c>
      <c r="F22" s="1456" t="s">
        <v>441</v>
      </c>
      <c r="G22" s="1457">
        <f>+I22</f>
        <v>0.05</v>
      </c>
      <c r="H22" s="1458"/>
      <c r="I22" s="1457">
        <v>0.05</v>
      </c>
      <c r="J22" s="1459" t="s">
        <v>171</v>
      </c>
      <c r="K22" s="1460" t="s">
        <v>3493</v>
      </c>
      <c r="L22" s="1461" t="s">
        <v>3494</v>
      </c>
    </row>
    <row r="23" spans="1:12" s="283" customFormat="1" ht="42.75" hidden="1">
      <c r="A23" s="172"/>
      <c r="B23" s="454"/>
      <c r="C23" s="1453">
        <v>20</v>
      </c>
      <c r="D23" s="1459" t="s">
        <v>3495</v>
      </c>
      <c r="E23" s="1455" t="s">
        <v>23</v>
      </c>
      <c r="F23" s="1456" t="s">
        <v>441</v>
      </c>
      <c r="G23" s="1457">
        <f>+I23</f>
        <v>1</v>
      </c>
      <c r="H23" s="1458"/>
      <c r="I23" s="1457">
        <v>1</v>
      </c>
      <c r="J23" s="1459" t="s">
        <v>171</v>
      </c>
      <c r="K23" s="1460" t="s">
        <v>3496</v>
      </c>
      <c r="L23" s="1461" t="s">
        <v>3497</v>
      </c>
    </row>
    <row r="24" spans="1:12" s="282" customFormat="1" ht="15.75" hidden="1">
      <c r="A24" s="172"/>
      <c r="B24" s="454"/>
      <c r="C24" s="472" t="s">
        <v>470</v>
      </c>
      <c r="D24" s="1868" t="s">
        <v>797</v>
      </c>
      <c r="E24" s="1869"/>
      <c r="F24" s="1870"/>
      <c r="G24" s="459"/>
      <c r="H24" s="472"/>
      <c r="I24" s="472"/>
      <c r="J24" s="472"/>
      <c r="K24" s="472"/>
      <c r="L24" s="451"/>
    </row>
    <row r="25" spans="1:12" s="283" customFormat="1" ht="52.15" hidden="1" customHeight="1">
      <c r="A25" s="461"/>
      <c r="B25" s="462"/>
      <c r="C25" s="1456">
        <v>10</v>
      </c>
      <c r="D25" s="1462" t="s">
        <v>3498</v>
      </c>
      <c r="E25" s="1463" t="s">
        <v>23</v>
      </c>
      <c r="F25" s="1456" t="s">
        <v>3471</v>
      </c>
      <c r="G25" s="1444">
        <v>6.6689999999999996</v>
      </c>
      <c r="H25" s="1464"/>
      <c r="I25" s="1444">
        <f>G25</f>
        <v>6.6689999999999996</v>
      </c>
      <c r="J25" s="1444" t="s">
        <v>3499</v>
      </c>
      <c r="K25" s="1463" t="s">
        <v>3500</v>
      </c>
      <c r="L25" s="1463" t="s">
        <v>3501</v>
      </c>
    </row>
    <row r="26" spans="1:12" s="282" customFormat="1" ht="21.6" hidden="1" customHeight="1">
      <c r="A26" s="172"/>
      <c r="B26" s="454"/>
      <c r="C26" s="455" t="s">
        <v>252</v>
      </c>
      <c r="D26" s="1871" t="s">
        <v>1130</v>
      </c>
      <c r="E26" s="1875"/>
      <c r="F26" s="1872"/>
      <c r="G26" s="459"/>
      <c r="H26" s="172"/>
      <c r="I26" s="172"/>
      <c r="J26" s="172"/>
      <c r="K26" s="172"/>
      <c r="L26" s="274"/>
    </row>
    <row r="27" spans="1:12" s="277" customFormat="1" ht="114.75" hidden="1" customHeight="1">
      <c r="A27" s="463"/>
      <c r="B27" s="463"/>
      <c r="C27" s="995"/>
      <c r="D27" s="13"/>
      <c r="E27" s="7"/>
      <c r="F27" s="125"/>
      <c r="G27" s="7"/>
      <c r="H27" s="91"/>
      <c r="I27" s="91"/>
      <c r="J27" s="995"/>
      <c r="K27" s="125"/>
      <c r="L27" s="13"/>
    </row>
    <row r="28" spans="1:12" s="277" customFormat="1" ht="48.75" hidden="1" customHeight="1">
      <c r="A28" s="463"/>
      <c r="B28" s="463"/>
      <c r="C28" s="28"/>
      <c r="D28" s="110"/>
      <c r="E28" s="28"/>
      <c r="F28" s="556"/>
      <c r="G28" s="450"/>
      <c r="H28" s="28"/>
      <c r="I28" s="28"/>
      <c r="J28" s="457"/>
      <c r="K28" s="28"/>
      <c r="L28" s="110"/>
    </row>
    <row r="29" spans="1:12" s="277" customFormat="1" ht="15.75" hidden="1">
      <c r="A29" s="463"/>
      <c r="B29" s="463"/>
      <c r="C29" s="28"/>
      <c r="D29" s="110"/>
      <c r="E29" s="28"/>
      <c r="F29" s="556"/>
      <c r="G29" s="450"/>
      <c r="H29" s="28"/>
      <c r="I29" s="28"/>
      <c r="J29" s="457"/>
      <c r="K29" s="28"/>
      <c r="L29" s="110"/>
    </row>
    <row r="30" spans="1:12" s="277" customFormat="1" ht="63.6" hidden="1" customHeight="1">
      <c r="A30" s="463"/>
      <c r="B30" s="463"/>
      <c r="C30" s="28"/>
      <c r="D30" s="110"/>
      <c r="E30" s="28"/>
      <c r="F30" s="28"/>
      <c r="G30" s="450"/>
      <c r="H30" s="28"/>
      <c r="I30" s="28"/>
      <c r="J30" s="457"/>
      <c r="K30" s="28"/>
      <c r="L30" s="110"/>
    </row>
    <row r="31" spans="1:12" s="277" customFormat="1" ht="49.15" hidden="1" customHeight="1">
      <c r="A31" s="463"/>
      <c r="B31" s="463"/>
      <c r="C31" s="28"/>
      <c r="D31" s="586"/>
      <c r="E31" s="7"/>
      <c r="F31" s="125"/>
      <c r="G31" s="587"/>
      <c r="H31" s="587"/>
      <c r="I31" s="587"/>
      <c r="J31" s="13"/>
      <c r="K31" s="125"/>
      <c r="L31" s="124"/>
    </row>
    <row r="32" spans="1:12" s="277" customFormat="1" ht="15.75" hidden="1">
      <c r="A32" s="463"/>
      <c r="B32" s="463"/>
      <c r="C32" s="995"/>
      <c r="D32" s="124"/>
      <c r="E32" s="125"/>
      <c r="F32" s="125"/>
      <c r="G32" s="125"/>
      <c r="H32" s="13"/>
      <c r="I32" s="13"/>
      <c r="J32" s="995"/>
      <c r="K32" s="125"/>
      <c r="L32" s="13"/>
    </row>
    <row r="33" spans="1:12" s="282" customFormat="1" ht="15.75" hidden="1" customHeight="1">
      <c r="A33" s="172"/>
      <c r="B33" s="454"/>
      <c r="C33" s="1871" t="s">
        <v>179</v>
      </c>
      <c r="D33" s="1872"/>
      <c r="E33" s="274"/>
      <c r="F33" s="274"/>
      <c r="G33" s="459"/>
      <c r="H33" s="172"/>
      <c r="I33" s="172"/>
      <c r="J33" s="172"/>
      <c r="K33" s="172"/>
      <c r="L33" s="274"/>
    </row>
    <row r="34" spans="1:12" s="282" customFormat="1" ht="48" hidden="1" customHeight="1">
      <c r="A34" s="172"/>
      <c r="B34" s="454"/>
      <c r="C34" s="455" t="s">
        <v>251</v>
      </c>
      <c r="D34" s="1871" t="s">
        <v>803</v>
      </c>
      <c r="E34" s="1873"/>
      <c r="F34" s="1874"/>
      <c r="G34" s="459"/>
      <c r="H34" s="172"/>
      <c r="I34" s="172"/>
      <c r="J34" s="172"/>
      <c r="K34" s="172"/>
      <c r="L34" s="274"/>
    </row>
    <row r="35" spans="1:12" s="286" customFormat="1" ht="22.5" hidden="1" customHeight="1">
      <c r="A35" s="172"/>
      <c r="B35" s="454"/>
      <c r="C35" s="467" t="s">
        <v>491</v>
      </c>
      <c r="D35" s="1868" t="s">
        <v>801</v>
      </c>
      <c r="E35" s="1869"/>
      <c r="F35" s="1870"/>
      <c r="G35" s="459"/>
      <c r="H35" s="467"/>
      <c r="I35" s="467"/>
      <c r="J35" s="467"/>
      <c r="K35" s="467"/>
      <c r="L35" s="466"/>
    </row>
    <row r="36" spans="1:12" s="287" customFormat="1" ht="66" hidden="1" customHeight="1">
      <c r="A36" s="172"/>
      <c r="B36" s="454"/>
      <c r="C36" s="995">
        <v>4</v>
      </c>
      <c r="D36" s="996" t="s">
        <v>1309</v>
      </c>
      <c r="E36" s="997" t="s">
        <v>63</v>
      </c>
      <c r="F36" s="997" t="s">
        <v>1310</v>
      </c>
      <c r="G36" s="997">
        <v>2.5</v>
      </c>
      <c r="H36" s="998"/>
      <c r="I36" s="997">
        <v>1.3</v>
      </c>
      <c r="J36" s="995" t="s">
        <v>13</v>
      </c>
      <c r="K36" s="997" t="s">
        <v>1311</v>
      </c>
      <c r="L36" s="999" t="s">
        <v>1312</v>
      </c>
    </row>
    <row r="37" spans="1:12" s="287" customFormat="1" ht="98.45" hidden="1" customHeight="1">
      <c r="A37" s="172"/>
      <c r="B37" s="454"/>
      <c r="C37" s="995">
        <v>5</v>
      </c>
      <c r="D37" s="996" t="s">
        <v>1313</v>
      </c>
      <c r="E37" s="997" t="s">
        <v>12</v>
      </c>
      <c r="F37" s="997" t="s">
        <v>1314</v>
      </c>
      <c r="G37" s="997">
        <v>0.46</v>
      </c>
      <c r="H37" s="998"/>
      <c r="I37" s="997">
        <v>0.46</v>
      </c>
      <c r="J37" s="995" t="s">
        <v>13</v>
      </c>
      <c r="K37" s="997" t="s">
        <v>1315</v>
      </c>
      <c r="L37" s="999" t="s">
        <v>1316</v>
      </c>
    </row>
    <row r="38" spans="1:12" s="287" customFormat="1" ht="96" hidden="1" customHeight="1">
      <c r="A38" s="172"/>
      <c r="B38" s="454"/>
      <c r="C38" s="995">
        <v>11</v>
      </c>
      <c r="D38" s="1000" t="s">
        <v>1317</v>
      </c>
      <c r="E38" s="995" t="s">
        <v>23</v>
      </c>
      <c r="F38" s="995" t="s">
        <v>1318</v>
      </c>
      <c r="G38" s="995">
        <v>1.4</v>
      </c>
      <c r="H38" s="1001">
        <v>1</v>
      </c>
      <c r="I38" s="995">
        <v>1.4</v>
      </c>
      <c r="J38" s="995" t="s">
        <v>13</v>
      </c>
      <c r="K38" s="995" t="s">
        <v>1319</v>
      </c>
      <c r="L38" s="1002" t="s">
        <v>1320</v>
      </c>
    </row>
    <row r="39" spans="1:12" s="287" customFormat="1" ht="48.6" hidden="1" customHeight="1">
      <c r="A39" s="172"/>
      <c r="B39" s="454"/>
      <c r="C39" s="995">
        <v>12</v>
      </c>
      <c r="D39" s="1000" t="s">
        <v>1321</v>
      </c>
      <c r="E39" s="1003" t="s">
        <v>23</v>
      </c>
      <c r="F39" s="995" t="s">
        <v>441</v>
      </c>
      <c r="G39" s="1004">
        <v>11.54</v>
      </c>
      <c r="H39" s="1005">
        <v>5.89</v>
      </c>
      <c r="I39" s="1006">
        <v>11.54</v>
      </c>
      <c r="J39" s="995" t="s">
        <v>13</v>
      </c>
      <c r="K39" s="995" t="s">
        <v>1322</v>
      </c>
      <c r="L39" s="1002" t="s">
        <v>1323</v>
      </c>
    </row>
    <row r="40" spans="1:12" s="287" customFormat="1" ht="241.15" hidden="1" customHeight="1">
      <c r="A40" s="172"/>
      <c r="B40" s="454"/>
      <c r="C40" s="995">
        <v>14</v>
      </c>
      <c r="D40" s="124" t="s">
        <v>1324</v>
      </c>
      <c r="E40" s="125" t="s">
        <v>23</v>
      </c>
      <c r="F40" s="125" t="s">
        <v>1325</v>
      </c>
      <c r="G40" s="125">
        <v>12</v>
      </c>
      <c r="H40" s="125">
        <v>4</v>
      </c>
      <c r="I40" s="125">
        <f>G40</f>
        <v>12</v>
      </c>
      <c r="J40" s="125" t="s">
        <v>13</v>
      </c>
      <c r="K40" s="125" t="s">
        <v>1326</v>
      </c>
      <c r="L40" s="13" t="s">
        <v>1327</v>
      </c>
    </row>
    <row r="41" spans="1:12" s="287" customFormat="1" ht="120" hidden="1" customHeight="1">
      <c r="A41" s="172"/>
      <c r="B41" s="454"/>
      <c r="C41" s="995">
        <v>16</v>
      </c>
      <c r="D41" s="1000" t="s">
        <v>1328</v>
      </c>
      <c r="E41" s="995" t="s">
        <v>24</v>
      </c>
      <c r="F41" s="995" t="s">
        <v>1318</v>
      </c>
      <c r="G41" s="995">
        <v>0.3</v>
      </c>
      <c r="H41" s="995">
        <v>0.3</v>
      </c>
      <c r="I41" s="995">
        <f>G41</f>
        <v>0.3</v>
      </c>
      <c r="J41" s="995" t="s">
        <v>1329</v>
      </c>
      <c r="K41" s="995" t="s">
        <v>1330</v>
      </c>
      <c r="L41" s="1002" t="s">
        <v>1331</v>
      </c>
    </row>
    <row r="42" spans="1:12" s="287" customFormat="1" ht="95.45" hidden="1" customHeight="1">
      <c r="A42" s="172"/>
      <c r="B42" s="454"/>
      <c r="C42" s="995">
        <v>17</v>
      </c>
      <c r="D42" s="1000" t="s">
        <v>1332</v>
      </c>
      <c r="E42" s="995" t="s">
        <v>24</v>
      </c>
      <c r="F42" s="995" t="s">
        <v>1318</v>
      </c>
      <c r="G42" s="995">
        <v>0.6</v>
      </c>
      <c r="H42" s="995">
        <v>0.6</v>
      </c>
      <c r="I42" s="995">
        <f>G42</f>
        <v>0.6</v>
      </c>
      <c r="J42" s="995" t="s">
        <v>1329</v>
      </c>
      <c r="K42" s="995" t="s">
        <v>1333</v>
      </c>
      <c r="L42" s="1002" t="s">
        <v>1334</v>
      </c>
    </row>
    <row r="43" spans="1:12" s="287" customFormat="1" ht="47.45" hidden="1" customHeight="1">
      <c r="A43" s="172"/>
      <c r="B43" s="454"/>
      <c r="C43" s="995">
        <v>18</v>
      </c>
      <c r="D43" s="1000" t="s">
        <v>1335</v>
      </c>
      <c r="E43" s="995" t="s">
        <v>24</v>
      </c>
      <c r="F43" s="995" t="s">
        <v>1318</v>
      </c>
      <c r="G43" s="995">
        <v>0.7</v>
      </c>
      <c r="H43" s="995">
        <v>0.7</v>
      </c>
      <c r="I43" s="995">
        <f>G43</f>
        <v>0.7</v>
      </c>
      <c r="J43" s="995" t="s">
        <v>1329</v>
      </c>
      <c r="K43" s="995" t="s">
        <v>1336</v>
      </c>
      <c r="L43" s="1002" t="s">
        <v>1337</v>
      </c>
    </row>
    <row r="44" spans="1:12" s="287" customFormat="1" ht="82.9" hidden="1" customHeight="1">
      <c r="A44" s="172"/>
      <c r="B44" s="454"/>
      <c r="C44" s="995">
        <v>19</v>
      </c>
      <c r="D44" s="1000" t="s">
        <v>1338</v>
      </c>
      <c r="E44" s="995" t="s">
        <v>24</v>
      </c>
      <c r="F44" s="995" t="s">
        <v>1318</v>
      </c>
      <c r="G44" s="1007">
        <v>1</v>
      </c>
      <c r="H44" s="1007">
        <v>1</v>
      </c>
      <c r="I44" s="1008">
        <v>1</v>
      </c>
      <c r="J44" s="995" t="s">
        <v>1329</v>
      </c>
      <c r="K44" s="995" t="s">
        <v>1339</v>
      </c>
      <c r="L44" s="1002" t="s">
        <v>1340</v>
      </c>
    </row>
    <row r="45" spans="1:12" s="287" customFormat="1" ht="68.45" hidden="1" customHeight="1">
      <c r="A45" s="172"/>
      <c r="B45" s="454"/>
      <c r="C45" s="995">
        <v>22</v>
      </c>
      <c r="D45" s="1000" t="s">
        <v>1341</v>
      </c>
      <c r="E45" s="995" t="s">
        <v>24</v>
      </c>
      <c r="F45" s="995" t="s">
        <v>1342</v>
      </c>
      <c r="G45" s="1005">
        <v>1.2</v>
      </c>
      <c r="H45" s="1005">
        <v>1.2</v>
      </c>
      <c r="I45" s="1005">
        <v>1.2</v>
      </c>
      <c r="J45" s="995" t="s">
        <v>1329</v>
      </c>
      <c r="K45" s="995" t="s">
        <v>1343</v>
      </c>
      <c r="L45" s="1002" t="s">
        <v>1344</v>
      </c>
    </row>
    <row r="46" spans="1:12" s="289" customFormat="1" ht="15.75" hidden="1">
      <c r="A46" s="28"/>
      <c r="B46" s="394"/>
      <c r="C46" s="469" t="s">
        <v>471</v>
      </c>
      <c r="D46" s="1868" t="s">
        <v>804</v>
      </c>
      <c r="E46" s="1869"/>
      <c r="F46" s="1870"/>
      <c r="G46" s="459"/>
      <c r="H46" s="467"/>
      <c r="I46" s="467"/>
      <c r="J46" s="469"/>
      <c r="K46" s="467"/>
      <c r="L46" s="466"/>
    </row>
    <row r="47" spans="1:12" s="288" customFormat="1" ht="47.25" hidden="1">
      <c r="A47" s="28"/>
      <c r="B47" s="394"/>
      <c r="C47" s="125">
        <v>35</v>
      </c>
      <c r="D47" s="13" t="s">
        <v>1346</v>
      </c>
      <c r="E47" s="125" t="s">
        <v>23</v>
      </c>
      <c r="F47" s="125" t="s">
        <v>1318</v>
      </c>
      <c r="G47" s="125">
        <v>8</v>
      </c>
      <c r="H47" s="125">
        <v>1</v>
      </c>
      <c r="I47" s="125">
        <v>2.23</v>
      </c>
      <c r="J47" s="125" t="s">
        <v>13</v>
      </c>
      <c r="K47" s="125" t="s">
        <v>1347</v>
      </c>
      <c r="L47" s="13" t="s">
        <v>1348</v>
      </c>
    </row>
    <row r="48" spans="1:12" s="288" customFormat="1" ht="47.25" hidden="1">
      <c r="A48" s="172"/>
      <c r="B48" s="454"/>
      <c r="C48" s="125">
        <v>36</v>
      </c>
      <c r="D48" s="124" t="s">
        <v>1349</v>
      </c>
      <c r="E48" s="125" t="s">
        <v>57</v>
      </c>
      <c r="F48" s="125" t="s">
        <v>1325</v>
      </c>
      <c r="G48" s="125">
        <v>0.03</v>
      </c>
      <c r="H48" s="125">
        <v>0.03</v>
      </c>
      <c r="I48" s="125">
        <v>0.03</v>
      </c>
      <c r="J48" s="125" t="s">
        <v>13</v>
      </c>
      <c r="K48" s="125" t="s">
        <v>1350</v>
      </c>
      <c r="L48" s="13" t="s">
        <v>1351</v>
      </c>
    </row>
    <row r="49" spans="1:12" s="282" customFormat="1" ht="22.9" hidden="1" customHeight="1">
      <c r="A49" s="172"/>
      <c r="B49" s="454"/>
      <c r="C49" s="455" t="s">
        <v>252</v>
      </c>
      <c r="D49" s="1871" t="s">
        <v>1130</v>
      </c>
      <c r="E49" s="1875"/>
      <c r="F49" s="1872"/>
      <c r="G49" s="459"/>
      <c r="H49" s="172"/>
      <c r="I49" s="172"/>
      <c r="J49" s="172"/>
      <c r="K49" s="172"/>
      <c r="L49" s="274"/>
    </row>
    <row r="50" spans="1:12" s="287" customFormat="1" ht="78.75" hidden="1">
      <c r="A50" s="28"/>
      <c r="B50" s="394"/>
      <c r="C50" s="995">
        <v>101</v>
      </c>
      <c r="D50" s="13" t="s">
        <v>1395</v>
      </c>
      <c r="E50" s="7" t="s">
        <v>70</v>
      </c>
      <c r="F50" s="125" t="s">
        <v>1396</v>
      </c>
      <c r="G50" s="7">
        <v>8</v>
      </c>
      <c r="H50" s="91">
        <v>6</v>
      </c>
      <c r="I50" s="91"/>
      <c r="J50" s="995"/>
      <c r="K50" s="125" t="s">
        <v>1384</v>
      </c>
      <c r="L50" s="13" t="s">
        <v>1397</v>
      </c>
    </row>
    <row r="51" spans="1:12" s="290" customFormat="1" ht="60" hidden="1" customHeight="1">
      <c r="A51" s="468"/>
      <c r="B51" s="471"/>
      <c r="C51" s="995">
        <v>72</v>
      </c>
      <c r="D51" s="124" t="s">
        <v>1352</v>
      </c>
      <c r="E51" s="125" t="s">
        <v>24</v>
      </c>
      <c r="F51" s="125" t="s">
        <v>52</v>
      </c>
      <c r="G51" s="125">
        <v>1.18</v>
      </c>
      <c r="H51" s="13">
        <f>G51-0.55</f>
        <v>0.62999999999999989</v>
      </c>
      <c r="I51" s="13">
        <v>11.8</v>
      </c>
      <c r="J51" s="995" t="s">
        <v>13</v>
      </c>
      <c r="K51" s="125" t="s">
        <v>1353</v>
      </c>
      <c r="L51" s="13" t="s">
        <v>1354</v>
      </c>
    </row>
    <row r="52" spans="1:12" s="282" customFormat="1" ht="16.5" hidden="1" customHeight="1">
      <c r="A52" s="172"/>
      <c r="B52" s="454"/>
      <c r="C52" s="1871" t="s">
        <v>180</v>
      </c>
      <c r="D52" s="1872"/>
      <c r="E52" s="274"/>
      <c r="F52" s="274"/>
      <c r="G52" s="459"/>
      <c r="H52" s="172"/>
      <c r="I52" s="172"/>
      <c r="J52" s="172"/>
      <c r="K52" s="172"/>
      <c r="L52" s="274"/>
    </row>
    <row r="53" spans="1:12" s="282" customFormat="1" ht="37.15" hidden="1" customHeight="1">
      <c r="A53" s="172"/>
      <c r="B53" s="454"/>
      <c r="C53" s="455" t="s">
        <v>251</v>
      </c>
      <c r="D53" s="1871" t="s">
        <v>803</v>
      </c>
      <c r="E53" s="1873"/>
      <c r="F53" s="1874"/>
      <c r="G53" s="459"/>
      <c r="H53" s="172"/>
      <c r="I53" s="172"/>
      <c r="J53" s="172"/>
      <c r="K53" s="172"/>
      <c r="L53" s="274"/>
    </row>
    <row r="54" spans="1:12" s="282" customFormat="1" ht="15.75" hidden="1">
      <c r="A54" s="172"/>
      <c r="B54" s="454"/>
      <c r="C54" s="472" t="s">
        <v>491</v>
      </c>
      <c r="D54" s="1868" t="s">
        <v>801</v>
      </c>
      <c r="E54" s="1869"/>
      <c r="F54" s="1870"/>
      <c r="G54" s="459"/>
      <c r="H54" s="472"/>
      <c r="I54" s="472"/>
      <c r="J54" s="472"/>
      <c r="K54" s="472"/>
      <c r="L54" s="451"/>
    </row>
    <row r="55" spans="1:12" s="277" customFormat="1" ht="47.25" hidden="1">
      <c r="A55" s="172"/>
      <c r="B55" s="454"/>
      <c r="C55" s="412">
        <v>2</v>
      </c>
      <c r="D55" s="401" t="s">
        <v>1403</v>
      </c>
      <c r="E55" s="412" t="s">
        <v>23</v>
      </c>
      <c r="F55" s="412" t="s">
        <v>1404</v>
      </c>
      <c r="G55" s="450">
        <v>3.76</v>
      </c>
      <c r="H55" s="393"/>
      <c r="I55" s="393">
        <v>2.68</v>
      </c>
      <c r="J55" s="393" t="s">
        <v>11</v>
      </c>
      <c r="K55" s="412" t="s">
        <v>1405</v>
      </c>
      <c r="L55" s="401" t="s">
        <v>1406</v>
      </c>
    </row>
    <row r="56" spans="1:12" s="277" customFormat="1" ht="49.9" hidden="1" customHeight="1">
      <c r="A56" s="172"/>
      <c r="B56" s="454"/>
      <c r="C56" s="412">
        <v>7</v>
      </c>
      <c r="D56" s="110" t="s">
        <v>1407</v>
      </c>
      <c r="E56" s="28" t="s">
        <v>62</v>
      </c>
      <c r="F56" s="28" t="s">
        <v>1408</v>
      </c>
      <c r="G56" s="450">
        <v>0.06</v>
      </c>
      <c r="H56" s="474"/>
      <c r="I56" s="28">
        <v>0.06</v>
      </c>
      <c r="J56" s="393" t="s">
        <v>11</v>
      </c>
      <c r="K56" s="28" t="s">
        <v>1409</v>
      </c>
      <c r="L56" s="110" t="s">
        <v>1410</v>
      </c>
    </row>
    <row r="57" spans="1:12" s="277" customFormat="1" ht="47.25" hidden="1">
      <c r="A57" s="172"/>
      <c r="B57" s="454"/>
      <c r="C57" s="412">
        <v>8</v>
      </c>
      <c r="D57" s="110" t="s">
        <v>1411</v>
      </c>
      <c r="E57" s="412" t="s">
        <v>32</v>
      </c>
      <c r="F57" s="412" t="s">
        <v>1412</v>
      </c>
      <c r="G57" s="450">
        <v>0.14000000000000001</v>
      </c>
      <c r="H57" s="412"/>
      <c r="I57" s="412">
        <v>0.14000000000000001</v>
      </c>
      <c r="J57" s="393" t="s">
        <v>11</v>
      </c>
      <c r="K57" s="28" t="s">
        <v>1413</v>
      </c>
      <c r="L57" s="110" t="s">
        <v>1414</v>
      </c>
    </row>
    <row r="58" spans="1:12" s="277" customFormat="1" ht="55.9" hidden="1" customHeight="1">
      <c r="A58" s="172"/>
      <c r="B58" s="454"/>
      <c r="C58" s="412">
        <v>14</v>
      </c>
      <c r="D58" s="1010" t="s">
        <v>1415</v>
      </c>
      <c r="E58" s="4" t="s">
        <v>24</v>
      </c>
      <c r="F58" s="1011" t="s">
        <v>1416</v>
      </c>
      <c r="G58" s="1012">
        <v>0.84</v>
      </c>
      <c r="H58" s="1012">
        <v>0.84</v>
      </c>
      <c r="I58" s="1012">
        <v>0.04</v>
      </c>
      <c r="J58" s="1013" t="s">
        <v>1417</v>
      </c>
      <c r="K58" s="1011" t="s">
        <v>1418</v>
      </c>
      <c r="L58" s="1010" t="s">
        <v>1419</v>
      </c>
    </row>
    <row r="59" spans="1:12" s="277" customFormat="1" ht="64.150000000000006" hidden="1" customHeight="1">
      <c r="A59" s="172"/>
      <c r="B59" s="454"/>
      <c r="C59" s="412">
        <v>23</v>
      </c>
      <c r="D59" s="1010" t="s">
        <v>1420</v>
      </c>
      <c r="E59" s="1014" t="s">
        <v>38</v>
      </c>
      <c r="F59" s="1011" t="s">
        <v>1416</v>
      </c>
      <c r="G59" s="1015">
        <v>7.66</v>
      </c>
      <c r="H59" s="1015"/>
      <c r="I59" s="1015"/>
      <c r="J59" s="1013" t="s">
        <v>1417</v>
      </c>
      <c r="K59" s="1016" t="s">
        <v>1421</v>
      </c>
      <c r="L59" s="1010" t="s">
        <v>1422</v>
      </c>
    </row>
    <row r="60" spans="1:12" s="277" customFormat="1" ht="66" hidden="1" customHeight="1">
      <c r="A60" s="172"/>
      <c r="B60" s="454"/>
      <c r="C60" s="412">
        <v>34</v>
      </c>
      <c r="D60" s="401" t="s">
        <v>1423</v>
      </c>
      <c r="E60" s="28" t="s">
        <v>20</v>
      </c>
      <c r="F60" s="28" t="s">
        <v>1424</v>
      </c>
      <c r="G60" s="450">
        <v>0.03</v>
      </c>
      <c r="H60" s="412"/>
      <c r="I60" s="412">
        <v>0.03</v>
      </c>
      <c r="J60" s="413" t="s">
        <v>11</v>
      </c>
      <c r="K60" s="28" t="s">
        <v>1425</v>
      </c>
      <c r="L60" s="577" t="s">
        <v>1426</v>
      </c>
    </row>
    <row r="61" spans="1:12" s="282" customFormat="1" ht="15.75" hidden="1">
      <c r="A61" s="172"/>
      <c r="B61" s="454"/>
      <c r="C61" s="472" t="s">
        <v>470</v>
      </c>
      <c r="D61" s="1868" t="s">
        <v>797</v>
      </c>
      <c r="E61" s="1869"/>
      <c r="F61" s="1870"/>
      <c r="G61" s="459"/>
      <c r="H61" s="472"/>
      <c r="I61" s="472"/>
      <c r="J61" s="472"/>
      <c r="K61" s="472"/>
      <c r="L61" s="451"/>
    </row>
    <row r="62" spans="1:12" s="282" customFormat="1" ht="61.15" hidden="1" customHeight="1">
      <c r="A62" s="172"/>
      <c r="B62" s="454"/>
      <c r="C62" s="412">
        <v>39</v>
      </c>
      <c r="D62" s="110" t="s">
        <v>1427</v>
      </c>
      <c r="E62" s="28" t="s">
        <v>32</v>
      </c>
      <c r="F62" s="28" t="s">
        <v>1428</v>
      </c>
      <c r="G62" s="450">
        <v>0.32</v>
      </c>
      <c r="H62" s="28"/>
      <c r="I62" s="413">
        <v>0.32</v>
      </c>
      <c r="J62" s="473" t="s">
        <v>11</v>
      </c>
      <c r="K62" s="28" t="s">
        <v>1429</v>
      </c>
      <c r="L62" s="531" t="s">
        <v>1430</v>
      </c>
    </row>
    <row r="63" spans="1:12" s="282" customFormat="1" ht="82.5" hidden="1">
      <c r="A63" s="172"/>
      <c r="B63" s="454"/>
      <c r="C63" s="412">
        <v>40</v>
      </c>
      <c r="D63" s="1017" t="s">
        <v>1431</v>
      </c>
      <c r="E63" s="4" t="s">
        <v>23</v>
      </c>
      <c r="F63" s="1018" t="s">
        <v>1416</v>
      </c>
      <c r="G63" s="1019">
        <v>3.2</v>
      </c>
      <c r="H63" s="1020"/>
      <c r="I63" s="1019">
        <v>3.2</v>
      </c>
      <c r="J63" s="393" t="s">
        <v>11</v>
      </c>
      <c r="K63" s="1018" t="s">
        <v>1432</v>
      </c>
      <c r="L63" s="1021" t="s">
        <v>1433</v>
      </c>
    </row>
    <row r="64" spans="1:12" s="282" customFormat="1" ht="82.5" hidden="1">
      <c r="A64" s="172"/>
      <c r="B64" s="454"/>
      <c r="C64" s="412">
        <v>43</v>
      </c>
      <c r="D64" s="1017" t="s">
        <v>1434</v>
      </c>
      <c r="E64" s="4" t="s">
        <v>23</v>
      </c>
      <c r="F64" s="1011" t="s">
        <v>1416</v>
      </c>
      <c r="G64" s="1019">
        <v>2.9</v>
      </c>
      <c r="H64" s="1019"/>
      <c r="I64" s="1020"/>
      <c r="J64" s="393" t="s">
        <v>11</v>
      </c>
      <c r="K64" s="1018" t="s">
        <v>1435</v>
      </c>
      <c r="L64" s="1017" t="s">
        <v>1436</v>
      </c>
    </row>
    <row r="65" spans="1:12" s="282" customFormat="1" ht="63" hidden="1" customHeight="1">
      <c r="A65" s="172"/>
      <c r="B65" s="454"/>
      <c r="C65" s="412">
        <v>45</v>
      </c>
      <c r="D65" s="1017" t="s">
        <v>1442</v>
      </c>
      <c r="E65" s="4" t="s">
        <v>32</v>
      </c>
      <c r="F65" s="1018" t="s">
        <v>1416</v>
      </c>
      <c r="G65" s="1019">
        <v>2.5499999999999998</v>
      </c>
      <c r="H65" s="1020"/>
      <c r="I65" s="1019">
        <v>0.55000000000000004</v>
      </c>
      <c r="J65" s="393" t="s">
        <v>11</v>
      </c>
      <c r="K65" s="1018" t="s">
        <v>1441</v>
      </c>
      <c r="L65" s="1021" t="s">
        <v>1440</v>
      </c>
    </row>
    <row r="66" spans="1:12" s="282" customFormat="1" ht="82.5" hidden="1">
      <c r="A66" s="172"/>
      <c r="B66" s="454"/>
      <c r="C66" s="412">
        <v>46</v>
      </c>
      <c r="D66" s="1010" t="s">
        <v>1439</v>
      </c>
      <c r="E66" s="4" t="s">
        <v>23</v>
      </c>
      <c r="F66" s="1011" t="s">
        <v>1416</v>
      </c>
      <c r="G66" s="1015">
        <v>21.17</v>
      </c>
      <c r="H66" s="1022"/>
      <c r="I66" s="1015">
        <v>21</v>
      </c>
      <c r="J66" s="393" t="s">
        <v>11</v>
      </c>
      <c r="K66" s="1011" t="s">
        <v>1438</v>
      </c>
      <c r="L66" s="1010" t="s">
        <v>1437</v>
      </c>
    </row>
    <row r="67" spans="1:12" s="282" customFormat="1" ht="15" hidden="1" customHeight="1">
      <c r="A67" s="172"/>
      <c r="B67" s="454"/>
      <c r="C67" s="472" t="s">
        <v>471</v>
      </c>
      <c r="D67" s="1868" t="s">
        <v>804</v>
      </c>
      <c r="E67" s="1869"/>
      <c r="F67" s="1870"/>
      <c r="G67" s="459"/>
      <c r="H67" s="472"/>
      <c r="I67" s="472"/>
      <c r="J67" s="472"/>
      <c r="K67" s="472"/>
      <c r="L67" s="451"/>
    </row>
    <row r="68" spans="1:12" s="277" customFormat="1" ht="76.900000000000006" hidden="1" customHeight="1">
      <c r="A68" s="404">
        <v>51</v>
      </c>
      <c r="B68" s="475" t="s">
        <v>68</v>
      </c>
      <c r="C68" s="125">
        <v>57</v>
      </c>
      <c r="D68" s="124" t="s">
        <v>1443</v>
      </c>
      <c r="E68" s="125" t="s">
        <v>57</v>
      </c>
      <c r="F68" s="125" t="s">
        <v>1444</v>
      </c>
      <c r="G68" s="3">
        <v>0.01</v>
      </c>
      <c r="H68" s="3"/>
      <c r="I68" s="3">
        <v>0.01</v>
      </c>
      <c r="J68" s="125" t="s">
        <v>11</v>
      </c>
      <c r="K68" s="125" t="s">
        <v>1409</v>
      </c>
      <c r="L68" s="125" t="s">
        <v>1445</v>
      </c>
    </row>
    <row r="69" spans="1:12" s="282" customFormat="1" ht="19.899999999999999" hidden="1" customHeight="1">
      <c r="A69" s="172"/>
      <c r="B69" s="454"/>
      <c r="C69" s="455" t="s">
        <v>252</v>
      </c>
      <c r="D69" s="1871" t="s">
        <v>1130</v>
      </c>
      <c r="E69" s="1875"/>
      <c r="F69" s="1872"/>
      <c r="G69" s="459"/>
      <c r="H69" s="172"/>
      <c r="I69" s="172"/>
      <c r="J69" s="172"/>
      <c r="K69" s="172"/>
      <c r="L69" s="274"/>
    </row>
    <row r="70" spans="1:12" s="282" customFormat="1" ht="82.5" hidden="1">
      <c r="A70" s="172"/>
      <c r="B70" s="454"/>
      <c r="C70" s="134">
        <v>16</v>
      </c>
      <c r="D70" s="1023" t="s">
        <v>1446</v>
      </c>
      <c r="E70" s="125" t="s">
        <v>23</v>
      </c>
      <c r="F70" s="1018" t="s">
        <v>1416</v>
      </c>
      <c r="G70" s="1020">
        <v>0.44</v>
      </c>
      <c r="H70" s="1024"/>
      <c r="I70" s="1020">
        <v>0.44</v>
      </c>
      <c r="J70" s="393" t="s">
        <v>11</v>
      </c>
      <c r="K70" s="1018" t="s">
        <v>1447</v>
      </c>
      <c r="L70" s="1021" t="s">
        <v>1448</v>
      </c>
    </row>
    <row r="71" spans="1:12" s="282" customFormat="1" ht="82.5" hidden="1">
      <c r="A71" s="172"/>
      <c r="B71" s="454"/>
      <c r="C71" s="134">
        <v>20</v>
      </c>
      <c r="D71" s="1017" t="s">
        <v>1452</v>
      </c>
      <c r="E71" s="125" t="s">
        <v>32</v>
      </c>
      <c r="F71" s="1011" t="s">
        <v>1416</v>
      </c>
      <c r="G71" s="1025">
        <v>1.5</v>
      </c>
      <c r="H71" s="1020"/>
      <c r="I71" s="1025">
        <v>1.5</v>
      </c>
      <c r="J71" s="393" t="s">
        <v>11</v>
      </c>
      <c r="K71" s="1018" t="s">
        <v>1435</v>
      </c>
      <c r="L71" s="1021" t="s">
        <v>1453</v>
      </c>
    </row>
    <row r="72" spans="1:12" s="282" customFormat="1" ht="82.5" hidden="1">
      <c r="A72" s="172"/>
      <c r="B72" s="454"/>
      <c r="C72" s="412">
        <v>21</v>
      </c>
      <c r="D72" s="1017" t="s">
        <v>1454</v>
      </c>
      <c r="E72" s="125" t="s">
        <v>32</v>
      </c>
      <c r="F72" s="1011" t="s">
        <v>1416</v>
      </c>
      <c r="G72" s="1025">
        <v>2.0099999999999998</v>
      </c>
      <c r="H72" s="1020"/>
      <c r="I72" s="1025">
        <v>2.0099999999999998</v>
      </c>
      <c r="J72" s="393" t="s">
        <v>11</v>
      </c>
      <c r="K72" s="1018" t="s">
        <v>1435</v>
      </c>
      <c r="L72" s="1021" t="s">
        <v>1455</v>
      </c>
    </row>
    <row r="73" spans="1:12" s="277" customFormat="1" ht="82.5" hidden="1">
      <c r="A73" s="28"/>
      <c r="B73" s="394"/>
      <c r="C73" s="134">
        <v>22</v>
      </c>
      <c r="D73" s="1026" t="s">
        <v>1456</v>
      </c>
      <c r="E73" s="125" t="s">
        <v>32</v>
      </c>
      <c r="F73" s="1011" t="s">
        <v>1416</v>
      </c>
      <c r="G73" s="1027">
        <v>2.1</v>
      </c>
      <c r="H73" s="1027">
        <v>2.1</v>
      </c>
      <c r="I73" s="1027"/>
      <c r="J73" s="393" t="s">
        <v>11</v>
      </c>
      <c r="K73" s="1011" t="s">
        <v>1418</v>
      </c>
      <c r="L73" s="1026" t="s">
        <v>1457</v>
      </c>
    </row>
    <row r="74" spans="1:12" s="282" customFormat="1" ht="47.25" hidden="1">
      <c r="A74" s="172"/>
      <c r="B74" s="454"/>
      <c r="C74" s="134">
        <v>32</v>
      </c>
      <c r="D74" s="2" t="s">
        <v>1462</v>
      </c>
      <c r="E74" s="28" t="s">
        <v>20</v>
      </c>
      <c r="F74" s="28" t="s">
        <v>1463</v>
      </c>
      <c r="G74" s="450">
        <v>7.0000000000000007E-2</v>
      </c>
      <c r="H74" s="474"/>
      <c r="I74" s="28">
        <v>7.0000000000000007E-2</v>
      </c>
      <c r="J74" s="393" t="s">
        <v>11</v>
      </c>
      <c r="K74" s="28" t="s">
        <v>1418</v>
      </c>
      <c r="L74" s="2" t="s">
        <v>1464</v>
      </c>
    </row>
    <row r="75" spans="1:12" s="282" customFormat="1" ht="15.75" hidden="1" customHeight="1">
      <c r="A75" s="172"/>
      <c r="B75" s="454"/>
      <c r="C75" s="1871" t="s">
        <v>181</v>
      </c>
      <c r="D75" s="1872"/>
      <c r="E75" s="274"/>
      <c r="F75" s="274"/>
      <c r="G75" s="459"/>
      <c r="H75" s="172"/>
      <c r="I75" s="172"/>
      <c r="J75" s="172"/>
      <c r="K75" s="172"/>
      <c r="L75" s="274"/>
    </row>
    <row r="76" spans="1:12" s="282" customFormat="1" ht="33.6" hidden="1" customHeight="1">
      <c r="A76" s="172"/>
      <c r="B76" s="454"/>
      <c r="C76" s="455" t="s">
        <v>251</v>
      </c>
      <c r="D76" s="1871" t="s">
        <v>803</v>
      </c>
      <c r="E76" s="1873"/>
      <c r="F76" s="1874"/>
      <c r="G76" s="459"/>
      <c r="H76" s="172"/>
      <c r="I76" s="172"/>
      <c r="J76" s="172"/>
      <c r="K76" s="172"/>
      <c r="L76" s="274"/>
    </row>
    <row r="77" spans="1:12" s="292" customFormat="1" ht="15.75" hidden="1">
      <c r="A77" s="172"/>
      <c r="B77" s="454"/>
      <c r="C77" s="455" t="s">
        <v>491</v>
      </c>
      <c r="D77" s="1868" t="s">
        <v>802</v>
      </c>
      <c r="E77" s="1869"/>
      <c r="F77" s="1870"/>
      <c r="G77" s="459"/>
      <c r="H77" s="455"/>
      <c r="I77" s="455"/>
      <c r="J77" s="455"/>
      <c r="K77" s="455"/>
      <c r="L77" s="446"/>
    </row>
    <row r="78" spans="1:12" s="293" customFormat="1" ht="78.75" hidden="1">
      <c r="A78" s="172"/>
      <c r="B78" s="454"/>
      <c r="C78" s="861">
        <v>1</v>
      </c>
      <c r="D78" s="862" t="s">
        <v>812</v>
      </c>
      <c r="E78" s="861" t="s">
        <v>15</v>
      </c>
      <c r="F78" s="861" t="s">
        <v>16</v>
      </c>
      <c r="G78" s="861">
        <v>6.3899999999999998E-2</v>
      </c>
      <c r="H78" s="861"/>
      <c r="I78" s="861">
        <v>6.3899999999999998E-2</v>
      </c>
      <c r="J78" s="861" t="s">
        <v>17</v>
      </c>
      <c r="K78" s="861" t="s">
        <v>72</v>
      </c>
      <c r="L78" s="863" t="s">
        <v>813</v>
      </c>
    </row>
    <row r="79" spans="1:12" s="293" customFormat="1" ht="57.75" hidden="1" customHeight="1">
      <c r="A79" s="172"/>
      <c r="B79" s="454"/>
      <c r="C79" s="861">
        <v>2</v>
      </c>
      <c r="D79" s="862" t="s">
        <v>814</v>
      </c>
      <c r="E79" s="861" t="s">
        <v>57</v>
      </c>
      <c r="F79" s="861" t="s">
        <v>16</v>
      </c>
      <c r="G79" s="861">
        <v>7.3400000000000007E-2</v>
      </c>
      <c r="H79" s="861"/>
      <c r="I79" s="861">
        <v>7.3400000000000007E-2</v>
      </c>
      <c r="J79" s="861" t="s">
        <v>17</v>
      </c>
      <c r="K79" s="861" t="s">
        <v>73</v>
      </c>
      <c r="L79" s="862" t="s">
        <v>815</v>
      </c>
    </row>
    <row r="80" spans="1:12" s="293" customFormat="1" ht="57" hidden="1" customHeight="1">
      <c r="A80" s="172"/>
      <c r="B80" s="454"/>
      <c r="C80" s="174">
        <v>4</v>
      </c>
      <c r="D80" s="93" t="s">
        <v>816</v>
      </c>
      <c r="E80" s="174" t="s">
        <v>15</v>
      </c>
      <c r="F80" s="174" t="s">
        <v>16</v>
      </c>
      <c r="G80" s="174">
        <v>2.1459999999999999</v>
      </c>
      <c r="H80" s="174"/>
      <c r="I80" s="174">
        <v>2.1459999999999999</v>
      </c>
      <c r="J80" s="174" t="s">
        <v>17</v>
      </c>
      <c r="K80" s="174" t="s">
        <v>18</v>
      </c>
      <c r="L80" s="93" t="s">
        <v>817</v>
      </c>
    </row>
    <row r="81" spans="1:12" s="293" customFormat="1" ht="47.25" hidden="1">
      <c r="A81" s="172"/>
      <c r="B81" s="454"/>
      <c r="C81" s="174">
        <v>5</v>
      </c>
      <c r="D81" s="93" t="s">
        <v>74</v>
      </c>
      <c r="E81" s="174" t="s">
        <v>15</v>
      </c>
      <c r="F81" s="174" t="s">
        <v>16</v>
      </c>
      <c r="G81" s="174">
        <v>0.12970000000000001</v>
      </c>
      <c r="H81" s="174"/>
      <c r="I81" s="174">
        <v>0.12970000000000001</v>
      </c>
      <c r="J81" s="174" t="s">
        <v>17</v>
      </c>
      <c r="K81" s="174" t="s">
        <v>19</v>
      </c>
      <c r="L81" s="93" t="s">
        <v>818</v>
      </c>
    </row>
    <row r="82" spans="1:12" s="293" customFormat="1" ht="47.25" hidden="1">
      <c r="A82" s="172"/>
      <c r="B82" s="454"/>
      <c r="C82" s="861">
        <v>6</v>
      </c>
      <c r="D82" s="862" t="s">
        <v>819</v>
      </c>
      <c r="E82" s="861" t="s">
        <v>15</v>
      </c>
      <c r="F82" s="861" t="s">
        <v>16</v>
      </c>
      <c r="G82" s="861">
        <v>0.51</v>
      </c>
      <c r="H82" s="861"/>
      <c r="I82" s="861">
        <v>0.51</v>
      </c>
      <c r="J82" s="861" t="s">
        <v>17</v>
      </c>
      <c r="K82" s="861" t="s">
        <v>72</v>
      </c>
      <c r="L82" s="862" t="s">
        <v>820</v>
      </c>
    </row>
    <row r="83" spans="1:12" s="293" customFormat="1" ht="31.5" hidden="1">
      <c r="A83" s="172"/>
      <c r="B83" s="454"/>
      <c r="C83" s="861">
        <v>7</v>
      </c>
      <c r="D83" s="862" t="s">
        <v>465</v>
      </c>
      <c r="E83" s="861" t="s">
        <v>65</v>
      </c>
      <c r="F83" s="861" t="s">
        <v>16</v>
      </c>
      <c r="G83" s="861">
        <v>0.2828</v>
      </c>
      <c r="H83" s="861"/>
      <c r="I83" s="861">
        <v>0.2828</v>
      </c>
      <c r="J83" s="861" t="s">
        <v>17</v>
      </c>
      <c r="K83" s="861" t="s">
        <v>21</v>
      </c>
      <c r="L83" s="862" t="s">
        <v>782</v>
      </c>
    </row>
    <row r="84" spans="1:12" s="293" customFormat="1" ht="47.25" hidden="1">
      <c r="A84" s="172"/>
      <c r="B84" s="454"/>
      <c r="C84" s="861">
        <v>9</v>
      </c>
      <c r="D84" s="862" t="s">
        <v>821</v>
      </c>
      <c r="E84" s="861" t="s">
        <v>15</v>
      </c>
      <c r="F84" s="861" t="s">
        <v>16</v>
      </c>
      <c r="G84" s="861">
        <v>0.73299999999999998</v>
      </c>
      <c r="H84" s="861"/>
      <c r="I84" s="861">
        <v>0.73299999999999998</v>
      </c>
      <c r="J84" s="861" t="s">
        <v>17</v>
      </c>
      <c r="K84" s="861" t="s">
        <v>19</v>
      </c>
      <c r="L84" s="862" t="s">
        <v>822</v>
      </c>
    </row>
    <row r="85" spans="1:12" s="293" customFormat="1" ht="47.25" hidden="1">
      <c r="A85" s="172"/>
      <c r="B85" s="454"/>
      <c r="C85" s="125">
        <v>12</v>
      </c>
      <c r="D85" s="13" t="s">
        <v>1468</v>
      </c>
      <c r="E85" s="125" t="s">
        <v>23</v>
      </c>
      <c r="F85" s="3" t="s">
        <v>441</v>
      </c>
      <c r="G85" s="1033">
        <v>0.13351500000000002</v>
      </c>
      <c r="H85" s="1034"/>
      <c r="I85" s="1033">
        <v>0.13351500000000002</v>
      </c>
      <c r="J85" s="125" t="s">
        <v>17</v>
      </c>
      <c r="K85" s="125" t="s">
        <v>19</v>
      </c>
      <c r="L85" s="1035" t="s">
        <v>1469</v>
      </c>
    </row>
    <row r="86" spans="1:12" s="292" customFormat="1" ht="15.75" hidden="1">
      <c r="A86" s="172"/>
      <c r="B86" s="454"/>
      <c r="C86" s="455" t="s">
        <v>491</v>
      </c>
      <c r="D86" s="1868" t="s">
        <v>1470</v>
      </c>
      <c r="E86" s="1869"/>
      <c r="F86" s="1870"/>
      <c r="G86" s="459"/>
      <c r="H86" s="455"/>
      <c r="I86" s="455"/>
      <c r="J86" s="455"/>
      <c r="K86" s="455"/>
      <c r="L86" s="991"/>
    </row>
    <row r="87" spans="1:12" s="293" customFormat="1" ht="78.75" hidden="1">
      <c r="A87" s="28"/>
      <c r="B87" s="394"/>
      <c r="C87" s="125">
        <v>13</v>
      </c>
      <c r="D87" s="13" t="s">
        <v>1471</v>
      </c>
      <c r="E87" s="125" t="s">
        <v>15</v>
      </c>
      <c r="F87" s="3" t="s">
        <v>441</v>
      </c>
      <c r="G87" s="1033">
        <v>0.9</v>
      </c>
      <c r="H87" s="1034"/>
      <c r="I87" s="1033">
        <v>0.9</v>
      </c>
      <c r="J87" s="125" t="s">
        <v>17</v>
      </c>
      <c r="K87" s="125" t="s">
        <v>1472</v>
      </c>
      <c r="L87" s="1036" t="s">
        <v>1473</v>
      </c>
    </row>
    <row r="88" spans="1:12" s="292" customFormat="1" ht="15.75" hidden="1">
      <c r="A88" s="172"/>
      <c r="B88" s="454"/>
      <c r="C88" s="455" t="s">
        <v>470</v>
      </c>
      <c r="D88" s="1868" t="s">
        <v>799</v>
      </c>
      <c r="E88" s="1869"/>
      <c r="F88" s="1870"/>
      <c r="G88" s="459"/>
      <c r="H88" s="476"/>
      <c r="I88" s="476"/>
      <c r="J88" s="476"/>
      <c r="K88" s="455"/>
      <c r="L88" s="787"/>
    </row>
    <row r="89" spans="1:12" s="293" customFormat="1" ht="47.25" hidden="1">
      <c r="A89" s="461"/>
      <c r="B89" s="462"/>
      <c r="C89" s="861">
        <v>11</v>
      </c>
      <c r="D89" s="862" t="s">
        <v>806</v>
      </c>
      <c r="E89" s="861" t="s">
        <v>15</v>
      </c>
      <c r="F89" s="861" t="s">
        <v>16</v>
      </c>
      <c r="G89" s="861">
        <v>0.21</v>
      </c>
      <c r="H89" s="861"/>
      <c r="I89" s="861">
        <v>0.21</v>
      </c>
      <c r="J89" s="861" t="s">
        <v>17</v>
      </c>
      <c r="K89" s="861" t="s">
        <v>546</v>
      </c>
      <c r="L89" s="862" t="s">
        <v>807</v>
      </c>
    </row>
    <row r="90" spans="1:12" s="293" customFormat="1" ht="31.5" hidden="1">
      <c r="A90" s="461"/>
      <c r="B90" s="462"/>
      <c r="C90" s="861">
        <v>12</v>
      </c>
      <c r="D90" s="862" t="s">
        <v>808</v>
      </c>
      <c r="E90" s="861" t="s">
        <v>15</v>
      </c>
      <c r="F90" s="861" t="s">
        <v>16</v>
      </c>
      <c r="G90" s="861">
        <v>0.25</v>
      </c>
      <c r="H90" s="861"/>
      <c r="I90" s="861">
        <v>0.25</v>
      </c>
      <c r="J90" s="861" t="s">
        <v>17</v>
      </c>
      <c r="K90" s="861" t="s">
        <v>19</v>
      </c>
      <c r="L90" s="862" t="s">
        <v>809</v>
      </c>
    </row>
    <row r="91" spans="1:12" s="293" customFormat="1" ht="110.25" hidden="1">
      <c r="A91" s="461"/>
      <c r="B91" s="462"/>
      <c r="C91" s="861">
        <v>13</v>
      </c>
      <c r="D91" s="862" t="s">
        <v>810</v>
      </c>
      <c r="E91" s="861" t="s">
        <v>32</v>
      </c>
      <c r="F91" s="861" t="s">
        <v>16</v>
      </c>
      <c r="G91" s="861">
        <v>1.7999999999999999E-2</v>
      </c>
      <c r="H91" s="861"/>
      <c r="I91" s="861">
        <v>1.7999999999999999E-2</v>
      </c>
      <c r="J91" s="861" t="s">
        <v>17</v>
      </c>
      <c r="K91" s="861" t="s">
        <v>18</v>
      </c>
      <c r="L91" s="863" t="s">
        <v>811</v>
      </c>
    </row>
    <row r="92" spans="1:12" s="282" customFormat="1" ht="22.15" hidden="1" customHeight="1">
      <c r="A92" s="172"/>
      <c r="B92" s="454"/>
      <c r="C92" s="455" t="s">
        <v>252</v>
      </c>
      <c r="D92" s="1871" t="s">
        <v>1130</v>
      </c>
      <c r="E92" s="1875"/>
      <c r="F92" s="1872"/>
      <c r="G92" s="459"/>
      <c r="H92" s="477"/>
      <c r="I92" s="172"/>
      <c r="J92" s="172"/>
      <c r="K92" s="172"/>
      <c r="L92" s="274"/>
    </row>
    <row r="93" spans="1:12" s="277" customFormat="1" ht="15.75" hidden="1">
      <c r="A93" s="172"/>
      <c r="B93" s="454"/>
      <c r="C93" s="478"/>
      <c r="D93" s="465"/>
      <c r="E93" s="479"/>
      <c r="F93" s="480"/>
      <c r="G93" s="481"/>
      <c r="H93" s="482"/>
      <c r="I93" s="481"/>
      <c r="J93" s="483"/>
      <c r="K93" s="484"/>
      <c r="L93" s="485"/>
    </row>
    <row r="94" spans="1:12" s="282" customFormat="1" ht="15.75" hidden="1" customHeight="1">
      <c r="A94" s="172"/>
      <c r="B94" s="454"/>
      <c r="C94" s="1871" t="s">
        <v>182</v>
      </c>
      <c r="D94" s="1872"/>
      <c r="E94" s="274"/>
      <c r="F94" s="274"/>
      <c r="G94" s="459"/>
      <c r="H94" s="172"/>
      <c r="I94" s="172"/>
      <c r="J94" s="172"/>
      <c r="K94" s="172"/>
      <c r="L94" s="274"/>
    </row>
    <row r="95" spans="1:12" s="282" customFormat="1" ht="57.75" hidden="1" customHeight="1">
      <c r="A95" s="172"/>
      <c r="B95" s="454"/>
      <c r="C95" s="455" t="s">
        <v>251</v>
      </c>
      <c r="D95" s="1871" t="s">
        <v>803</v>
      </c>
      <c r="E95" s="1873"/>
      <c r="F95" s="1874"/>
      <c r="G95" s="459"/>
      <c r="H95" s="477"/>
      <c r="I95" s="172"/>
      <c r="J95" s="172"/>
      <c r="K95" s="172"/>
      <c r="L95" s="274"/>
    </row>
    <row r="96" spans="1:12" s="282" customFormat="1" ht="27.75" hidden="1" customHeight="1">
      <c r="A96" s="172"/>
      <c r="B96" s="454"/>
      <c r="C96" s="455" t="s">
        <v>491</v>
      </c>
      <c r="D96" s="1871" t="s">
        <v>801</v>
      </c>
      <c r="E96" s="1879"/>
      <c r="F96" s="1880"/>
      <c r="G96" s="459"/>
      <c r="H96" s="455"/>
      <c r="I96" s="455"/>
      <c r="J96" s="455"/>
      <c r="K96" s="455"/>
      <c r="L96" s="446"/>
    </row>
    <row r="97" spans="1:12" s="277" customFormat="1" ht="45" hidden="1">
      <c r="A97" s="172"/>
      <c r="B97" s="454"/>
      <c r="C97" s="1037" t="s">
        <v>1489</v>
      </c>
      <c r="D97" s="1038" t="s">
        <v>1490</v>
      </c>
      <c r="E97" s="1039" t="s">
        <v>23</v>
      </c>
      <c r="F97" s="1040"/>
      <c r="G97" s="1039">
        <v>0.8</v>
      </c>
      <c r="H97" s="1039"/>
      <c r="I97" s="1039">
        <v>0.8</v>
      </c>
      <c r="J97" s="1039" t="s">
        <v>158</v>
      </c>
      <c r="K97" s="1039" t="s">
        <v>1491</v>
      </c>
      <c r="L97" s="1041" t="s">
        <v>1492</v>
      </c>
    </row>
    <row r="98" spans="1:12" s="277" customFormat="1" ht="105" hidden="1">
      <c r="A98" s="172"/>
      <c r="B98" s="454"/>
      <c r="C98" s="1037" t="s">
        <v>1493</v>
      </c>
      <c r="D98" s="1038" t="s">
        <v>1494</v>
      </c>
      <c r="E98" s="1039" t="s">
        <v>23</v>
      </c>
      <c r="F98" s="1040"/>
      <c r="G98" s="1039">
        <v>2.2999999999999998</v>
      </c>
      <c r="H98" s="1039"/>
      <c r="I98" s="1039">
        <v>2.2999999999999998</v>
      </c>
      <c r="J98" s="1039" t="s">
        <v>158</v>
      </c>
      <c r="K98" s="1039" t="s">
        <v>1495</v>
      </c>
      <c r="L98" s="1041" t="s">
        <v>1496</v>
      </c>
    </row>
    <row r="99" spans="1:12" s="277" customFormat="1" ht="39.6" hidden="1" customHeight="1">
      <c r="A99" s="172"/>
      <c r="B99" s="454"/>
      <c r="C99" s="1037" t="s">
        <v>1497</v>
      </c>
      <c r="D99" s="1038" t="s">
        <v>1498</v>
      </c>
      <c r="E99" s="1039" t="s">
        <v>22</v>
      </c>
      <c r="F99" s="1040"/>
      <c r="G99" s="1039">
        <v>0.99</v>
      </c>
      <c r="H99" s="1039"/>
      <c r="I99" s="1039">
        <v>0.99</v>
      </c>
      <c r="J99" s="1039" t="s">
        <v>158</v>
      </c>
      <c r="K99" s="1039" t="s">
        <v>1499</v>
      </c>
      <c r="L99" s="1042" t="s">
        <v>1500</v>
      </c>
    </row>
    <row r="100" spans="1:12" s="277" customFormat="1" ht="51" hidden="1" customHeight="1">
      <c r="A100" s="172"/>
      <c r="B100" s="454"/>
      <c r="C100" s="1037" t="s">
        <v>1501</v>
      </c>
      <c r="D100" s="1038" t="s">
        <v>1502</v>
      </c>
      <c r="E100" s="1039" t="s">
        <v>23</v>
      </c>
      <c r="F100" s="1039" t="s">
        <v>1503</v>
      </c>
      <c r="G100" s="1039">
        <v>7.7</v>
      </c>
      <c r="H100" s="1039"/>
      <c r="I100" s="1039">
        <v>7.7</v>
      </c>
      <c r="J100" s="1039" t="s">
        <v>158</v>
      </c>
      <c r="K100" s="1039" t="s">
        <v>1504</v>
      </c>
      <c r="L100" s="1041" t="s">
        <v>1505</v>
      </c>
    </row>
    <row r="101" spans="1:12" s="277" customFormat="1" ht="63.6" hidden="1" customHeight="1">
      <c r="A101" s="172"/>
      <c r="B101" s="454"/>
      <c r="C101" s="1037" t="s">
        <v>1506</v>
      </c>
      <c r="D101" s="1043" t="s">
        <v>1507</v>
      </c>
      <c r="E101" s="1044" t="s">
        <v>24</v>
      </c>
      <c r="F101" s="1039" t="s">
        <v>1503</v>
      </c>
      <c r="G101" s="1045">
        <v>0.77</v>
      </c>
      <c r="H101" s="1045">
        <v>0.47</v>
      </c>
      <c r="I101" s="1045">
        <v>0.47</v>
      </c>
      <c r="J101" s="1039" t="s">
        <v>158</v>
      </c>
      <c r="K101" s="1044" t="s">
        <v>1508</v>
      </c>
      <c r="L101" s="1046" t="s">
        <v>1509</v>
      </c>
    </row>
    <row r="102" spans="1:12" s="277" customFormat="1" ht="60" hidden="1">
      <c r="A102" s="172"/>
      <c r="B102" s="454"/>
      <c r="C102" s="1037" t="s">
        <v>1510</v>
      </c>
      <c r="D102" s="1047" t="s">
        <v>1511</v>
      </c>
      <c r="E102" s="1048" t="s">
        <v>24</v>
      </c>
      <c r="F102" s="1048" t="s">
        <v>1503</v>
      </c>
      <c r="G102" s="1048" t="s">
        <v>1512</v>
      </c>
      <c r="H102" s="1049"/>
      <c r="I102" s="1049">
        <v>0.18</v>
      </c>
      <c r="J102" s="1039" t="s">
        <v>158</v>
      </c>
      <c r="K102" s="1049" t="s">
        <v>1508</v>
      </c>
      <c r="L102" s="1050" t="s">
        <v>1513</v>
      </c>
    </row>
    <row r="103" spans="1:12" s="277" customFormat="1" ht="60" hidden="1">
      <c r="A103" s="172"/>
      <c r="B103" s="454"/>
      <c r="C103" s="1037" t="s">
        <v>1514</v>
      </c>
      <c r="D103" s="1047" t="s">
        <v>1515</v>
      </c>
      <c r="E103" s="1048" t="s">
        <v>24</v>
      </c>
      <c r="F103" s="1048" t="s">
        <v>1503</v>
      </c>
      <c r="G103" s="1049">
        <v>0.25</v>
      </c>
      <c r="H103" s="1049">
        <v>0.25</v>
      </c>
      <c r="I103" s="1049">
        <v>0.25</v>
      </c>
      <c r="J103" s="1039" t="s">
        <v>158</v>
      </c>
      <c r="K103" s="1049" t="s">
        <v>1516</v>
      </c>
      <c r="L103" s="1050" t="s">
        <v>1517</v>
      </c>
    </row>
    <row r="104" spans="1:12" s="277" customFormat="1" ht="330" hidden="1">
      <c r="A104" s="172"/>
      <c r="B104" s="454"/>
      <c r="C104" s="1037" t="s">
        <v>1518</v>
      </c>
      <c r="D104" s="1051" t="s">
        <v>1519</v>
      </c>
      <c r="E104" s="1051" t="s">
        <v>22</v>
      </c>
      <c r="F104" s="1051" t="s">
        <v>1503</v>
      </c>
      <c r="G104" s="1052">
        <v>5.76</v>
      </c>
      <c r="H104" s="1051"/>
      <c r="I104" s="1051">
        <v>5.76</v>
      </c>
      <c r="J104" s="1039" t="s">
        <v>158</v>
      </c>
      <c r="K104" s="1051" t="s">
        <v>1520</v>
      </c>
      <c r="L104" s="1053" t="s">
        <v>1521</v>
      </c>
    </row>
    <row r="105" spans="1:12" s="277" customFormat="1" ht="83.45" hidden="1" customHeight="1">
      <c r="A105" s="172"/>
      <c r="B105" s="454"/>
      <c r="C105" s="1037" t="s">
        <v>1522</v>
      </c>
      <c r="D105" s="124" t="s">
        <v>1523</v>
      </c>
      <c r="E105" s="1003" t="s">
        <v>23</v>
      </c>
      <c r="F105" s="125" t="s">
        <v>441</v>
      </c>
      <c r="G105" s="1054">
        <v>0.35</v>
      </c>
      <c r="H105" s="1054"/>
      <c r="I105" s="1054">
        <v>0.35</v>
      </c>
      <c r="J105" s="125" t="s">
        <v>158</v>
      </c>
      <c r="K105" s="125" t="s">
        <v>1524</v>
      </c>
      <c r="L105" s="125" t="s">
        <v>1525</v>
      </c>
    </row>
    <row r="106" spans="1:12" s="277" customFormat="1" ht="94.15" hidden="1" customHeight="1">
      <c r="A106" s="172"/>
      <c r="B106" s="454"/>
      <c r="C106" s="1037" t="s">
        <v>1526</v>
      </c>
      <c r="D106" s="1055" t="s">
        <v>1527</v>
      </c>
      <c r="E106" s="1003" t="s">
        <v>23</v>
      </c>
      <c r="F106" s="125" t="s">
        <v>441</v>
      </c>
      <c r="G106" s="1056">
        <v>1.0363020000000001</v>
      </c>
      <c r="H106" s="1057"/>
      <c r="I106" s="1054">
        <v>1.0363020000000001</v>
      </c>
      <c r="J106" s="1058" t="s">
        <v>158</v>
      </c>
      <c r="K106" s="1058" t="s">
        <v>1528</v>
      </c>
      <c r="L106" s="125" t="s">
        <v>1529</v>
      </c>
    </row>
    <row r="107" spans="1:12" s="277" customFormat="1" ht="51" hidden="1" customHeight="1">
      <c r="A107" s="172"/>
      <c r="B107" s="454"/>
      <c r="C107" s="1037" t="s">
        <v>1530</v>
      </c>
      <c r="D107" s="1051" t="s">
        <v>1531</v>
      </c>
      <c r="E107" s="1051" t="s">
        <v>23</v>
      </c>
      <c r="F107" s="1051" t="s">
        <v>441</v>
      </c>
      <c r="G107" s="1052">
        <v>0.20467199999999999</v>
      </c>
      <c r="H107" s="1051"/>
      <c r="I107" s="1051">
        <v>0.20467199999999999</v>
      </c>
      <c r="J107" s="1039" t="s">
        <v>158</v>
      </c>
      <c r="K107" s="1051" t="s">
        <v>1532</v>
      </c>
      <c r="L107" s="1053" t="s">
        <v>1533</v>
      </c>
    </row>
    <row r="108" spans="1:12" s="277" customFormat="1" ht="64.900000000000006" hidden="1" customHeight="1">
      <c r="A108" s="172"/>
      <c r="B108" s="454"/>
      <c r="C108" s="1037" t="s">
        <v>1534</v>
      </c>
      <c r="D108" s="1059" t="s">
        <v>1535</v>
      </c>
      <c r="E108" s="1060" t="s">
        <v>12</v>
      </c>
      <c r="F108" s="1059" t="s">
        <v>1536</v>
      </c>
      <c r="G108" s="1059">
        <v>15.1</v>
      </c>
      <c r="H108" s="1059">
        <v>1.29</v>
      </c>
      <c r="I108" s="1059">
        <v>13.81</v>
      </c>
      <c r="J108" s="1059" t="s">
        <v>158</v>
      </c>
      <c r="K108" s="1059" t="s">
        <v>1537</v>
      </c>
      <c r="L108" s="1061" t="s">
        <v>1538</v>
      </c>
    </row>
    <row r="109" spans="1:12" s="295" customFormat="1" ht="22.15" hidden="1" customHeight="1">
      <c r="A109" s="455"/>
      <c r="B109" s="486"/>
      <c r="C109" s="488" t="s">
        <v>470</v>
      </c>
      <c r="D109" s="1871" t="s">
        <v>797</v>
      </c>
      <c r="E109" s="1879"/>
      <c r="F109" s="1880"/>
      <c r="G109" s="459"/>
      <c r="H109" s="488"/>
      <c r="I109" s="488"/>
      <c r="J109" s="488"/>
      <c r="K109" s="488"/>
      <c r="L109" s="487"/>
    </row>
    <row r="110" spans="1:12" s="277" customFormat="1" ht="61.15" hidden="1" customHeight="1">
      <c r="A110" s="172"/>
      <c r="B110" s="454"/>
      <c r="C110" s="1037" t="s">
        <v>1539</v>
      </c>
      <c r="D110" s="1042" t="s">
        <v>1540</v>
      </c>
      <c r="E110" s="1062" t="s">
        <v>23</v>
      </c>
      <c r="F110" s="1039" t="s">
        <v>1503</v>
      </c>
      <c r="G110" s="1049">
        <v>9.5</v>
      </c>
      <c r="H110" s="1049">
        <v>1.7</v>
      </c>
      <c r="I110" s="1049">
        <v>9.5</v>
      </c>
      <c r="J110" s="1039" t="s">
        <v>158</v>
      </c>
      <c r="K110" s="1039" t="s">
        <v>1541</v>
      </c>
      <c r="L110" s="1042" t="s">
        <v>1542</v>
      </c>
    </row>
    <row r="111" spans="1:12" s="277" customFormat="1" ht="339" hidden="1" customHeight="1">
      <c r="A111" s="172"/>
      <c r="B111" s="454"/>
      <c r="C111" s="1037" t="s">
        <v>1543</v>
      </c>
      <c r="D111" s="1063" t="s">
        <v>1544</v>
      </c>
      <c r="E111" s="1064" t="s">
        <v>12</v>
      </c>
      <c r="F111" s="1064" t="s">
        <v>1503</v>
      </c>
      <c r="G111" s="1064">
        <v>0.04</v>
      </c>
      <c r="H111" s="1064">
        <v>0.04</v>
      </c>
      <c r="I111" s="1064">
        <v>0.04</v>
      </c>
      <c r="J111" s="1064" t="s">
        <v>158</v>
      </c>
      <c r="K111" s="1064" t="s">
        <v>1545</v>
      </c>
      <c r="L111" s="1064" t="s">
        <v>1546</v>
      </c>
    </row>
    <row r="112" spans="1:12" s="295" customFormat="1" ht="20.45" hidden="1" customHeight="1">
      <c r="A112" s="172"/>
      <c r="B112" s="454"/>
      <c r="C112" s="488" t="s">
        <v>471</v>
      </c>
      <c r="D112" s="1871" t="s">
        <v>804</v>
      </c>
      <c r="E112" s="1879"/>
      <c r="F112" s="1880"/>
      <c r="G112" s="459"/>
      <c r="H112" s="488"/>
      <c r="I112" s="488"/>
      <c r="J112" s="488"/>
      <c r="K112" s="488"/>
      <c r="L112" s="487"/>
    </row>
    <row r="113" spans="1:12" s="277" customFormat="1" ht="113.25" hidden="1" customHeight="1">
      <c r="A113" s="28"/>
      <c r="B113" s="394"/>
      <c r="C113" s="1037" t="s">
        <v>1493</v>
      </c>
      <c r="D113" s="1078" t="s">
        <v>1568</v>
      </c>
      <c r="E113" s="1062" t="s">
        <v>23</v>
      </c>
      <c r="F113" s="1079"/>
      <c r="G113" s="1049" t="s">
        <v>1569</v>
      </c>
      <c r="H113" s="1062" t="s">
        <v>1570</v>
      </c>
      <c r="I113" s="1062" t="s">
        <v>1569</v>
      </c>
      <c r="J113" s="1062" t="s">
        <v>1550</v>
      </c>
      <c r="K113" s="1062" t="s">
        <v>1571</v>
      </c>
      <c r="L113" s="1041" t="s">
        <v>1572</v>
      </c>
    </row>
    <row r="114" spans="1:12" s="277" customFormat="1" ht="92.25" hidden="1" customHeight="1">
      <c r="A114" s="28"/>
      <c r="B114" s="394"/>
      <c r="C114" s="1037" t="s">
        <v>1497</v>
      </c>
      <c r="D114" s="1078" t="s">
        <v>1498</v>
      </c>
      <c r="E114" s="1062" t="s">
        <v>22</v>
      </c>
      <c r="F114" s="1079"/>
      <c r="G114" s="1049">
        <v>0.99</v>
      </c>
      <c r="H114" s="1062" t="s">
        <v>1573</v>
      </c>
      <c r="I114" s="1062">
        <v>0.99</v>
      </c>
      <c r="J114" s="1062" t="s">
        <v>1550</v>
      </c>
      <c r="K114" s="1062" t="s">
        <v>1499</v>
      </c>
      <c r="L114" s="1062" t="s">
        <v>1500</v>
      </c>
    </row>
    <row r="115" spans="1:12" s="282" customFormat="1" ht="23.45" hidden="1" customHeight="1">
      <c r="A115" s="172"/>
      <c r="B115" s="454"/>
      <c r="C115" s="455" t="s">
        <v>252</v>
      </c>
      <c r="D115" s="1871" t="s">
        <v>1130</v>
      </c>
      <c r="E115" s="1875"/>
      <c r="F115" s="1872"/>
      <c r="G115" s="459"/>
      <c r="H115" s="477"/>
      <c r="I115" s="172"/>
      <c r="J115" s="172"/>
      <c r="K115" s="172"/>
      <c r="L115" s="274"/>
    </row>
    <row r="116" spans="1:12" s="277" customFormat="1" ht="75" hidden="1">
      <c r="A116" s="172"/>
      <c r="B116" s="454"/>
      <c r="C116" s="1037" t="s">
        <v>1574</v>
      </c>
      <c r="D116" s="1080" t="s">
        <v>1575</v>
      </c>
      <c r="E116" s="1080" t="s">
        <v>23</v>
      </c>
      <c r="F116" s="1080" t="s">
        <v>1503</v>
      </c>
      <c r="G116" s="1080">
        <v>1.5</v>
      </c>
      <c r="H116" s="1037">
        <v>0.3</v>
      </c>
      <c r="I116" s="1080">
        <f>+G116</f>
        <v>1.5</v>
      </c>
      <c r="J116" s="1037" t="s">
        <v>158</v>
      </c>
      <c r="K116" s="1080" t="s">
        <v>1576</v>
      </c>
      <c r="L116" s="1041" t="s">
        <v>1577</v>
      </c>
    </row>
    <row r="117" spans="1:12" s="277" customFormat="1" ht="47.25" hidden="1">
      <c r="A117" s="172"/>
      <c r="B117" s="454"/>
      <c r="C117" s="1037" t="s">
        <v>1583</v>
      </c>
      <c r="D117" s="1083" t="s">
        <v>1584</v>
      </c>
      <c r="E117" s="1051" t="s">
        <v>70</v>
      </c>
      <c r="F117" s="1051" t="s">
        <v>1585</v>
      </c>
      <c r="G117" s="1083" t="s">
        <v>1586</v>
      </c>
      <c r="H117" s="1083" t="s">
        <v>1586</v>
      </c>
      <c r="I117" s="1083"/>
      <c r="J117" s="1083" t="s">
        <v>1587</v>
      </c>
      <c r="K117" s="1083" t="s">
        <v>1588</v>
      </c>
      <c r="L117" s="1083" t="s">
        <v>1589</v>
      </c>
    </row>
    <row r="118" spans="1:12" s="277" customFormat="1" ht="127.15" hidden="1" customHeight="1">
      <c r="A118" s="28"/>
      <c r="B118" s="394"/>
      <c r="C118" s="1037" t="s">
        <v>1578</v>
      </c>
      <c r="D118" s="1081" t="s">
        <v>1579</v>
      </c>
      <c r="E118" s="1037" t="s">
        <v>23</v>
      </c>
      <c r="F118" s="1037" t="s">
        <v>1580</v>
      </c>
      <c r="G118" s="1037">
        <v>1.0900000000000001</v>
      </c>
      <c r="H118" s="1037">
        <v>0</v>
      </c>
      <c r="I118" s="1037">
        <v>1.0900000000000001</v>
      </c>
      <c r="J118" s="1082" t="s">
        <v>158</v>
      </c>
      <c r="K118" s="1037" t="s">
        <v>1581</v>
      </c>
      <c r="L118" s="1037" t="s">
        <v>1582</v>
      </c>
    </row>
    <row r="119" spans="1:12" s="282" customFormat="1" ht="15.75" hidden="1" customHeight="1">
      <c r="A119" s="172"/>
      <c r="B119" s="454"/>
      <c r="C119" s="1871" t="s">
        <v>183</v>
      </c>
      <c r="D119" s="1872"/>
      <c r="E119" s="274"/>
      <c r="F119" s="274"/>
      <c r="G119" s="459"/>
      <c r="H119" s="477"/>
      <c r="I119" s="172"/>
      <c r="J119" s="172"/>
      <c r="K119" s="172"/>
      <c r="L119" s="274"/>
    </row>
    <row r="120" spans="1:12" s="282" customFormat="1" ht="31.9" hidden="1" customHeight="1">
      <c r="A120" s="172"/>
      <c r="B120" s="454"/>
      <c r="C120" s="455" t="s">
        <v>251</v>
      </c>
      <c r="D120" s="1871" t="s">
        <v>803</v>
      </c>
      <c r="E120" s="1873"/>
      <c r="F120" s="1874"/>
      <c r="G120" s="459"/>
      <c r="H120" s="477"/>
      <c r="I120" s="172"/>
      <c r="J120" s="172"/>
      <c r="K120" s="172"/>
      <c r="L120" s="274"/>
    </row>
    <row r="121" spans="1:12" s="296" customFormat="1" ht="20.45" hidden="1" customHeight="1">
      <c r="A121" s="172"/>
      <c r="B121" s="454"/>
      <c r="C121" s="455" t="s">
        <v>491</v>
      </c>
      <c r="D121" s="1871" t="s">
        <v>801</v>
      </c>
      <c r="E121" s="1879"/>
      <c r="F121" s="1880"/>
      <c r="G121" s="459"/>
      <c r="H121" s="455"/>
      <c r="I121" s="455"/>
      <c r="J121" s="172"/>
      <c r="K121" s="172"/>
      <c r="L121" s="578"/>
    </row>
    <row r="122" spans="1:12" s="297" customFormat="1" ht="75" hidden="1">
      <c r="A122" s="28"/>
      <c r="B122" s="394"/>
      <c r="C122" s="1084">
        <v>14</v>
      </c>
      <c r="D122" s="1085" t="s">
        <v>670</v>
      </c>
      <c r="E122" s="298" t="s">
        <v>23</v>
      </c>
      <c r="F122" s="298" t="s">
        <v>27</v>
      </c>
      <c r="G122" s="1052">
        <v>0.02</v>
      </c>
      <c r="H122" s="1086"/>
      <c r="I122" s="298">
        <v>0.02</v>
      </c>
      <c r="J122" s="298" t="s">
        <v>26</v>
      </c>
      <c r="K122" s="298" t="s">
        <v>26</v>
      </c>
      <c r="L122" s="1087" t="s">
        <v>671</v>
      </c>
    </row>
    <row r="123" spans="1:12" s="297" customFormat="1" ht="90" hidden="1">
      <c r="A123" s="172"/>
      <c r="B123" s="454"/>
      <c r="C123" s="1084">
        <v>17</v>
      </c>
      <c r="D123" s="1085" t="s">
        <v>674</v>
      </c>
      <c r="E123" s="298" t="s">
        <v>59</v>
      </c>
      <c r="F123" s="298" t="s">
        <v>675</v>
      </c>
      <c r="G123" s="1052">
        <v>1.4</v>
      </c>
      <c r="H123" s="298">
        <v>1.2</v>
      </c>
      <c r="I123" s="298">
        <v>0.7</v>
      </c>
      <c r="J123" s="298" t="s">
        <v>26</v>
      </c>
      <c r="K123" s="298" t="s">
        <v>664</v>
      </c>
      <c r="L123" s="1087" t="s">
        <v>676</v>
      </c>
    </row>
    <row r="124" spans="1:12" s="297" customFormat="1" ht="90" hidden="1">
      <c r="A124" s="172"/>
      <c r="B124" s="454"/>
      <c r="C124" s="1084">
        <v>19</v>
      </c>
      <c r="D124" s="1085" t="s">
        <v>692</v>
      </c>
      <c r="E124" s="298" t="s">
        <v>23</v>
      </c>
      <c r="F124" s="298" t="s">
        <v>25</v>
      </c>
      <c r="G124" s="1052">
        <v>1.8</v>
      </c>
      <c r="H124" s="298"/>
      <c r="I124" s="298">
        <v>1.8</v>
      </c>
      <c r="J124" s="298" t="s">
        <v>26</v>
      </c>
      <c r="K124" s="298" t="s">
        <v>669</v>
      </c>
      <c r="L124" s="1087" t="s">
        <v>693</v>
      </c>
    </row>
    <row r="125" spans="1:12" s="297" customFormat="1" ht="75" hidden="1">
      <c r="A125" s="172"/>
      <c r="B125" s="454"/>
      <c r="C125" s="1084">
        <v>20</v>
      </c>
      <c r="D125" s="1085" t="s">
        <v>694</v>
      </c>
      <c r="E125" s="298" t="s">
        <v>24</v>
      </c>
      <c r="F125" s="298" t="s">
        <v>25</v>
      </c>
      <c r="G125" s="1052">
        <v>0.4</v>
      </c>
      <c r="H125" s="298"/>
      <c r="I125" s="298">
        <v>0.4</v>
      </c>
      <c r="J125" s="298" t="s">
        <v>26</v>
      </c>
      <c r="K125" s="298" t="s">
        <v>695</v>
      </c>
      <c r="L125" s="1087" t="s">
        <v>696</v>
      </c>
    </row>
    <row r="126" spans="1:12" s="297" customFormat="1" ht="90" hidden="1">
      <c r="A126" s="172"/>
      <c r="B126" s="454"/>
      <c r="C126" s="1084">
        <v>21</v>
      </c>
      <c r="D126" s="1085" t="s">
        <v>823</v>
      </c>
      <c r="E126" s="298" t="s">
        <v>24</v>
      </c>
      <c r="F126" s="298" t="s">
        <v>697</v>
      </c>
      <c r="G126" s="1052">
        <v>0.1</v>
      </c>
      <c r="H126" s="298"/>
      <c r="I126" s="298">
        <v>0.1</v>
      </c>
      <c r="J126" s="298" t="s">
        <v>26</v>
      </c>
      <c r="K126" s="298" t="s">
        <v>669</v>
      </c>
      <c r="L126" s="1087" t="s">
        <v>698</v>
      </c>
    </row>
    <row r="127" spans="1:12" s="297" customFormat="1" ht="75" hidden="1">
      <c r="A127" s="172"/>
      <c r="B127" s="454"/>
      <c r="C127" s="1084">
        <v>22</v>
      </c>
      <c r="D127" s="1085" t="s">
        <v>824</v>
      </c>
      <c r="E127" s="298" t="s">
        <v>24</v>
      </c>
      <c r="F127" s="298" t="s">
        <v>25</v>
      </c>
      <c r="G127" s="1052">
        <v>1.7</v>
      </c>
      <c r="H127" s="298">
        <v>1.7</v>
      </c>
      <c r="I127" s="298">
        <v>1.7</v>
      </c>
      <c r="J127" s="298" t="s">
        <v>26</v>
      </c>
      <c r="K127" s="298" t="s">
        <v>26</v>
      </c>
      <c r="L127" s="1087" t="s">
        <v>752</v>
      </c>
    </row>
    <row r="128" spans="1:12" s="296" customFormat="1" ht="20.45" hidden="1" customHeight="1">
      <c r="A128" s="172"/>
      <c r="B128" s="454"/>
      <c r="C128" s="455" t="s">
        <v>470</v>
      </c>
      <c r="D128" s="1871" t="s">
        <v>797</v>
      </c>
      <c r="E128" s="1879"/>
      <c r="F128" s="1880"/>
      <c r="G128" s="459"/>
      <c r="H128" s="455"/>
      <c r="I128" s="455"/>
      <c r="J128" s="172"/>
      <c r="K128" s="172"/>
      <c r="L128" s="578"/>
    </row>
    <row r="129" spans="1:18" s="297" customFormat="1" ht="105" hidden="1">
      <c r="A129" s="172"/>
      <c r="B129" s="454"/>
      <c r="C129" s="1084">
        <v>27</v>
      </c>
      <c r="D129" s="1085" t="s">
        <v>1590</v>
      </c>
      <c r="E129" s="298" t="s">
        <v>23</v>
      </c>
      <c r="F129" s="298" t="s">
        <v>25</v>
      </c>
      <c r="G129" s="1052">
        <v>10</v>
      </c>
      <c r="H129" s="298"/>
      <c r="I129" s="298">
        <v>10</v>
      </c>
      <c r="J129" s="298" t="s">
        <v>26</v>
      </c>
      <c r="K129" s="298" t="s">
        <v>1591</v>
      </c>
      <c r="L129" s="1088" t="s">
        <v>1592</v>
      </c>
    </row>
    <row r="130" spans="1:18" s="296" customFormat="1" ht="25.9" hidden="1" customHeight="1">
      <c r="A130" s="172"/>
      <c r="B130" s="454"/>
      <c r="C130" s="455" t="s">
        <v>471</v>
      </c>
      <c r="D130" s="1871" t="s">
        <v>804</v>
      </c>
      <c r="E130" s="1879"/>
      <c r="F130" s="1880"/>
      <c r="G130" s="459"/>
      <c r="H130" s="455"/>
      <c r="I130" s="455"/>
      <c r="J130" s="455"/>
      <c r="K130" s="455"/>
      <c r="L130" s="579"/>
    </row>
    <row r="131" spans="1:18" s="297" customFormat="1" ht="90" hidden="1">
      <c r="A131" s="172"/>
      <c r="B131" s="454"/>
      <c r="C131" s="1089">
        <v>66</v>
      </c>
      <c r="D131" s="788" t="s">
        <v>825</v>
      </c>
      <c r="E131" s="789" t="s">
        <v>23</v>
      </c>
      <c r="F131" s="789" t="s">
        <v>25</v>
      </c>
      <c r="G131" s="1090">
        <v>0.19</v>
      </c>
      <c r="H131" s="1090">
        <v>0.13</v>
      </c>
      <c r="I131" s="1090">
        <v>0.19</v>
      </c>
      <c r="J131" s="789" t="s">
        <v>26</v>
      </c>
      <c r="K131" s="789" t="s">
        <v>672</v>
      </c>
      <c r="L131" s="1091" t="s">
        <v>826</v>
      </c>
    </row>
    <row r="132" spans="1:18" s="297" customFormat="1" ht="75" hidden="1">
      <c r="A132" s="172"/>
      <c r="B132" s="454"/>
      <c r="C132" s="1089">
        <v>67</v>
      </c>
      <c r="D132" s="788" t="s">
        <v>827</v>
      </c>
      <c r="E132" s="789" t="s">
        <v>23</v>
      </c>
      <c r="F132" s="789" t="s">
        <v>660</v>
      </c>
      <c r="G132" s="1090">
        <v>0.3</v>
      </c>
      <c r="H132" s="1090"/>
      <c r="I132" s="1090">
        <v>0.3</v>
      </c>
      <c r="J132" s="789" t="s">
        <v>26</v>
      </c>
      <c r="K132" s="789" t="s">
        <v>661</v>
      </c>
      <c r="L132" s="1091" t="s">
        <v>828</v>
      </c>
    </row>
    <row r="133" spans="1:18" s="297" customFormat="1" ht="45" hidden="1">
      <c r="A133" s="172"/>
      <c r="B133" s="454"/>
      <c r="C133" s="1089">
        <v>68</v>
      </c>
      <c r="D133" s="788" t="s">
        <v>829</v>
      </c>
      <c r="E133" s="789" t="s">
        <v>65</v>
      </c>
      <c r="F133" s="789" t="s">
        <v>668</v>
      </c>
      <c r="G133" s="1090">
        <v>9.8000000000000004E-2</v>
      </c>
      <c r="H133" s="1090"/>
      <c r="I133" s="1090">
        <v>9.8000000000000004E-2</v>
      </c>
      <c r="J133" s="789" t="s">
        <v>26</v>
      </c>
      <c r="K133" s="789" t="s">
        <v>26</v>
      </c>
      <c r="L133" s="1091" t="s">
        <v>830</v>
      </c>
    </row>
    <row r="134" spans="1:18" s="297" customFormat="1" ht="90" hidden="1">
      <c r="A134" s="172"/>
      <c r="B134" s="454"/>
      <c r="C134" s="1089">
        <v>69</v>
      </c>
      <c r="D134" s="788" t="s">
        <v>831</v>
      </c>
      <c r="E134" s="789" t="s">
        <v>666</v>
      </c>
      <c r="F134" s="789" t="s">
        <v>660</v>
      </c>
      <c r="G134" s="1090">
        <v>0.54</v>
      </c>
      <c r="H134" s="1090">
        <v>0.54</v>
      </c>
      <c r="I134" s="1090">
        <v>0.54</v>
      </c>
      <c r="J134" s="789" t="s">
        <v>26</v>
      </c>
      <c r="K134" s="789" t="s">
        <v>661</v>
      </c>
      <c r="L134" s="1091" t="s">
        <v>832</v>
      </c>
    </row>
    <row r="135" spans="1:18" s="297" customFormat="1" ht="90" hidden="1">
      <c r="A135" s="172"/>
      <c r="B135" s="454"/>
      <c r="C135" s="1089">
        <v>70</v>
      </c>
      <c r="D135" s="788" t="s">
        <v>833</v>
      </c>
      <c r="E135" s="789" t="s">
        <v>23</v>
      </c>
      <c r="F135" s="789" t="s">
        <v>668</v>
      </c>
      <c r="G135" s="1090">
        <v>0.01</v>
      </c>
      <c r="H135" s="1090"/>
      <c r="I135" s="1090">
        <v>0.01</v>
      </c>
      <c r="J135" s="789" t="s">
        <v>26</v>
      </c>
      <c r="K135" s="789" t="s">
        <v>26</v>
      </c>
      <c r="L135" s="1091" t="s">
        <v>834</v>
      </c>
    </row>
    <row r="136" spans="1:18" s="297" customFormat="1" ht="75" hidden="1">
      <c r="A136" s="28"/>
      <c r="B136" s="394"/>
      <c r="C136" s="1089">
        <v>72</v>
      </c>
      <c r="D136" s="788" t="s">
        <v>836</v>
      </c>
      <c r="E136" s="789" t="s">
        <v>23</v>
      </c>
      <c r="F136" s="789" t="s">
        <v>835</v>
      </c>
      <c r="G136" s="1090">
        <v>0.25</v>
      </c>
      <c r="H136" s="1090">
        <v>0.01</v>
      </c>
      <c r="I136" s="1090">
        <v>0.1</v>
      </c>
      <c r="J136" s="789" t="s">
        <v>26</v>
      </c>
      <c r="K136" s="1090" t="s">
        <v>663</v>
      </c>
      <c r="L136" s="1091" t="s">
        <v>837</v>
      </c>
    </row>
    <row r="137" spans="1:18" s="297" customFormat="1" ht="68.25" hidden="1">
      <c r="A137" s="28"/>
      <c r="B137" s="394"/>
      <c r="C137" s="1089">
        <v>73</v>
      </c>
      <c r="D137" s="1092" t="s">
        <v>838</v>
      </c>
      <c r="E137" s="789" t="s">
        <v>14</v>
      </c>
      <c r="F137" s="1092" t="s">
        <v>839</v>
      </c>
      <c r="G137" s="789">
        <v>0.5</v>
      </c>
      <c r="H137" s="789">
        <v>0.11</v>
      </c>
      <c r="I137" s="789">
        <v>0.11</v>
      </c>
      <c r="J137" s="1092" t="s">
        <v>26</v>
      </c>
      <c r="K137" s="1092" t="s">
        <v>658</v>
      </c>
      <c r="L137" s="1093" t="s">
        <v>840</v>
      </c>
    </row>
    <row r="138" spans="1:18" s="297" customFormat="1" ht="90" hidden="1">
      <c r="A138" s="28"/>
      <c r="B138" s="394"/>
      <c r="C138" s="1089">
        <v>74</v>
      </c>
      <c r="D138" s="1092" t="s">
        <v>841</v>
      </c>
      <c r="E138" s="789" t="s">
        <v>22</v>
      </c>
      <c r="F138" s="1092" t="s">
        <v>25</v>
      </c>
      <c r="G138" s="789">
        <v>0.85</v>
      </c>
      <c r="H138" s="789">
        <v>0.8</v>
      </c>
      <c r="I138" s="789">
        <v>0.85</v>
      </c>
      <c r="J138" s="1092" t="s">
        <v>26</v>
      </c>
      <c r="K138" s="1092" t="s">
        <v>669</v>
      </c>
      <c r="L138" s="1094" t="s">
        <v>842</v>
      </c>
    </row>
    <row r="139" spans="1:18" s="297" customFormat="1" ht="90" hidden="1">
      <c r="A139" s="28"/>
      <c r="B139" s="394"/>
      <c r="C139" s="1089">
        <v>75</v>
      </c>
      <c r="D139" s="1092" t="s">
        <v>843</v>
      </c>
      <c r="E139" s="789" t="s">
        <v>22</v>
      </c>
      <c r="F139" s="1092" t="s">
        <v>25</v>
      </c>
      <c r="G139" s="789">
        <v>0.75</v>
      </c>
      <c r="H139" s="789">
        <v>0.7</v>
      </c>
      <c r="I139" s="789">
        <v>0.75</v>
      </c>
      <c r="J139" s="1092" t="s">
        <v>26</v>
      </c>
      <c r="K139" s="1092" t="s">
        <v>669</v>
      </c>
      <c r="L139" s="1094" t="s">
        <v>844</v>
      </c>
    </row>
    <row r="140" spans="1:18" s="296" customFormat="1" ht="21.6" hidden="1" customHeight="1">
      <c r="A140" s="172"/>
      <c r="B140" s="454"/>
      <c r="C140" s="455" t="s">
        <v>709</v>
      </c>
      <c r="D140" s="1904" t="s">
        <v>799</v>
      </c>
      <c r="E140" s="1879"/>
      <c r="F140" s="1880"/>
      <c r="G140" s="459"/>
      <c r="H140" s="455"/>
      <c r="I140" s="455"/>
      <c r="J140" s="455"/>
      <c r="K140" s="455"/>
      <c r="L140" s="579"/>
    </row>
    <row r="141" spans="1:18" s="297" customFormat="1" ht="105" hidden="1">
      <c r="A141" s="28"/>
      <c r="B141" s="394"/>
      <c r="C141" s="864">
        <v>79</v>
      </c>
      <c r="D141" s="788" t="s">
        <v>845</v>
      </c>
      <c r="E141" s="789" t="s">
        <v>23</v>
      </c>
      <c r="F141" s="788" t="s">
        <v>846</v>
      </c>
      <c r="G141" s="789">
        <v>0.08</v>
      </c>
      <c r="H141" s="789"/>
      <c r="I141" s="789">
        <v>0.08</v>
      </c>
      <c r="J141" s="788" t="s">
        <v>26</v>
      </c>
      <c r="K141" s="788" t="s">
        <v>673</v>
      </c>
      <c r="L141" s="1091" t="s">
        <v>847</v>
      </c>
    </row>
    <row r="142" spans="1:18" s="367" customFormat="1" ht="15.75" hidden="1">
      <c r="A142" s="432"/>
      <c r="B142" s="592"/>
      <c r="C142" s="455" t="s">
        <v>252</v>
      </c>
      <c r="D142" s="1900" t="s">
        <v>1130</v>
      </c>
      <c r="E142" s="1901"/>
      <c r="F142" s="1901"/>
      <c r="G142" s="100"/>
      <c r="H142" s="196"/>
      <c r="I142" s="196"/>
      <c r="J142" s="274"/>
      <c r="K142" s="152"/>
      <c r="L142" s="819"/>
      <c r="M142" s="433"/>
      <c r="N142" s="127"/>
      <c r="O142" s="170"/>
      <c r="P142" s="126"/>
      <c r="Q142" s="366"/>
      <c r="R142" s="366"/>
    </row>
    <row r="143" spans="1:18" s="297" customFormat="1" ht="315" hidden="1">
      <c r="A143" s="28"/>
      <c r="B143" s="394"/>
      <c r="C143" s="865">
        <v>92</v>
      </c>
      <c r="D143" s="124" t="s">
        <v>858</v>
      </c>
      <c r="E143" s="125" t="s">
        <v>22</v>
      </c>
      <c r="F143" s="28" t="s">
        <v>662</v>
      </c>
      <c r="G143" s="125">
        <v>29.5</v>
      </c>
      <c r="H143" s="125"/>
      <c r="I143" s="125">
        <v>29.5</v>
      </c>
      <c r="J143" s="125" t="s">
        <v>26</v>
      </c>
      <c r="K143" s="125" t="s">
        <v>859</v>
      </c>
      <c r="L143" s="869" t="s">
        <v>860</v>
      </c>
    </row>
    <row r="144" spans="1:18" s="297" customFormat="1" ht="78.75" hidden="1">
      <c r="A144" s="28"/>
      <c r="B144" s="394"/>
      <c r="C144" s="867">
        <v>93</v>
      </c>
      <c r="D144" s="124" t="s">
        <v>861</v>
      </c>
      <c r="E144" s="7" t="s">
        <v>31</v>
      </c>
      <c r="F144" s="125" t="s">
        <v>27</v>
      </c>
      <c r="G144" s="7">
        <v>7.0000000000000007E-2</v>
      </c>
      <c r="H144" s="125"/>
      <c r="I144" s="7">
        <v>7.0000000000000007E-2</v>
      </c>
      <c r="J144" s="125" t="s">
        <v>26</v>
      </c>
      <c r="K144" s="125" t="s">
        <v>667</v>
      </c>
      <c r="L144" s="869" t="s">
        <v>862</v>
      </c>
    </row>
    <row r="145" spans="1:12" s="282" customFormat="1" ht="16.5" hidden="1" customHeight="1">
      <c r="A145" s="172"/>
      <c r="B145" s="454"/>
      <c r="C145" s="1871" t="s">
        <v>184</v>
      </c>
      <c r="D145" s="1872"/>
      <c r="E145" s="274"/>
      <c r="F145" s="274"/>
      <c r="G145" s="477"/>
      <c r="H145" s="477"/>
      <c r="I145" s="172"/>
      <c r="J145" s="172"/>
      <c r="K145" s="172"/>
      <c r="L145" s="274"/>
    </row>
    <row r="146" spans="1:12" s="282" customFormat="1" ht="56.25" hidden="1" customHeight="1">
      <c r="A146" s="172"/>
      <c r="B146" s="454"/>
      <c r="C146" s="455" t="s">
        <v>251</v>
      </c>
      <c r="D146" s="1871" t="s">
        <v>803</v>
      </c>
      <c r="E146" s="1873"/>
      <c r="F146" s="1874"/>
      <c r="G146" s="477"/>
      <c r="H146" s="477"/>
      <c r="I146" s="172"/>
      <c r="J146" s="172"/>
      <c r="K146" s="172"/>
      <c r="L146" s="274"/>
    </row>
    <row r="147" spans="1:12" s="282" customFormat="1" ht="18.75" hidden="1" customHeight="1">
      <c r="A147" s="172"/>
      <c r="B147" s="454"/>
      <c r="C147" s="490" t="s">
        <v>491</v>
      </c>
      <c r="D147" s="1868" t="s">
        <v>801</v>
      </c>
      <c r="E147" s="1869"/>
      <c r="F147" s="1870"/>
      <c r="G147" s="1897"/>
      <c r="H147" s="1898"/>
      <c r="I147" s="1899"/>
      <c r="J147" s="1897"/>
      <c r="K147" s="1899"/>
      <c r="L147" s="489"/>
    </row>
    <row r="148" spans="1:12" s="277" customFormat="1" ht="53.25" hidden="1" customHeight="1">
      <c r="A148" s="172"/>
      <c r="B148" s="454"/>
      <c r="C148" s="1101">
        <f>SUBTOTAL(3,$I$11:K148)</f>
        <v>282</v>
      </c>
      <c r="D148" s="1102" t="s">
        <v>1595</v>
      </c>
      <c r="E148" s="1103" t="s">
        <v>24</v>
      </c>
      <c r="F148" s="1103" t="s">
        <v>1596</v>
      </c>
      <c r="G148" s="1104">
        <v>1.6</v>
      </c>
      <c r="H148" s="1104">
        <v>1.18</v>
      </c>
      <c r="I148" s="1105">
        <v>1.6</v>
      </c>
      <c r="J148" s="1103" t="s">
        <v>29</v>
      </c>
      <c r="K148" s="1103" t="s">
        <v>1597</v>
      </c>
      <c r="L148" s="1106" t="s">
        <v>1598</v>
      </c>
    </row>
    <row r="149" spans="1:12" s="277" customFormat="1" ht="64.900000000000006" hidden="1" customHeight="1">
      <c r="A149" s="172"/>
      <c r="B149" s="454"/>
      <c r="C149" s="1101">
        <f>SUBTOTAL(3,$I$11:K149)</f>
        <v>284</v>
      </c>
      <c r="D149" s="1107" t="s">
        <v>1599</v>
      </c>
      <c r="E149" s="1108" t="s">
        <v>24</v>
      </c>
      <c r="F149" s="1103" t="s">
        <v>1596</v>
      </c>
      <c r="G149" s="1109">
        <v>0.8</v>
      </c>
      <c r="H149" s="1105">
        <v>0</v>
      </c>
      <c r="I149" s="1105"/>
      <c r="J149" s="1103" t="s">
        <v>29</v>
      </c>
      <c r="K149" s="1108" t="s">
        <v>1600</v>
      </c>
      <c r="L149" s="1110" t="s">
        <v>1601</v>
      </c>
    </row>
    <row r="150" spans="1:12" s="277" customFormat="1" ht="66" hidden="1" customHeight="1">
      <c r="A150" s="172"/>
      <c r="B150" s="454"/>
      <c r="C150" s="1101">
        <f>SUBTOTAL(3,$I$11:K150)</f>
        <v>287</v>
      </c>
      <c r="D150" s="1107" t="s">
        <v>1602</v>
      </c>
      <c r="E150" s="1108" t="s">
        <v>22</v>
      </c>
      <c r="F150" s="1103" t="s">
        <v>1596</v>
      </c>
      <c r="G150" s="1109">
        <v>8.1</v>
      </c>
      <c r="H150" s="1105">
        <v>6.2</v>
      </c>
      <c r="I150" s="1105">
        <v>7.2</v>
      </c>
      <c r="J150" s="1103" t="s">
        <v>29</v>
      </c>
      <c r="K150" s="1108" t="s">
        <v>1603</v>
      </c>
      <c r="L150" s="1110" t="s">
        <v>1604</v>
      </c>
    </row>
    <row r="151" spans="1:12" s="277" customFormat="1" ht="66" hidden="1" customHeight="1">
      <c r="A151" s="172"/>
      <c r="B151" s="454"/>
      <c r="C151" s="1101">
        <f>SUBTOTAL(3,$I$11:K151)</f>
        <v>290</v>
      </c>
      <c r="D151" s="1107" t="s">
        <v>1605</v>
      </c>
      <c r="E151" s="1108" t="s">
        <v>24</v>
      </c>
      <c r="F151" s="1103" t="s">
        <v>1596</v>
      </c>
      <c r="G151" s="1109">
        <v>1.17</v>
      </c>
      <c r="H151" s="1105">
        <v>0</v>
      </c>
      <c r="I151" s="1105">
        <v>0</v>
      </c>
      <c r="J151" s="1103" t="s">
        <v>29</v>
      </c>
      <c r="K151" s="1108" t="s">
        <v>1606</v>
      </c>
      <c r="L151" s="1110" t="s">
        <v>1607</v>
      </c>
    </row>
    <row r="152" spans="1:12" s="277" customFormat="1" ht="66" hidden="1" customHeight="1">
      <c r="A152" s="172"/>
      <c r="B152" s="454"/>
      <c r="C152" s="1101">
        <f>SUBTOTAL(3,$I$11:K152)</f>
        <v>293</v>
      </c>
      <c r="D152" s="1107" t="s">
        <v>1608</v>
      </c>
      <c r="E152" s="1108" t="s">
        <v>24</v>
      </c>
      <c r="F152" s="1103" t="s">
        <v>1596</v>
      </c>
      <c r="G152" s="1109">
        <v>0.76</v>
      </c>
      <c r="H152" s="1105">
        <v>0</v>
      </c>
      <c r="I152" s="1105">
        <v>0</v>
      </c>
      <c r="J152" s="1103" t="s">
        <v>29</v>
      </c>
      <c r="K152" s="1108" t="s">
        <v>1609</v>
      </c>
      <c r="L152" s="1110" t="s">
        <v>1610</v>
      </c>
    </row>
    <row r="153" spans="1:12" s="277" customFormat="1" ht="66" hidden="1" customHeight="1">
      <c r="A153" s="172"/>
      <c r="B153" s="454"/>
      <c r="C153" s="1101">
        <f>SUBTOTAL(3,$I$11:K153)</f>
        <v>296</v>
      </c>
      <c r="D153" s="1102" t="s">
        <v>1612</v>
      </c>
      <c r="E153" s="1103" t="s">
        <v>15</v>
      </c>
      <c r="F153" s="1103" t="s">
        <v>1613</v>
      </c>
      <c r="G153" s="1104">
        <v>0.8</v>
      </c>
      <c r="H153" s="1104">
        <v>0</v>
      </c>
      <c r="I153" s="1104">
        <v>0.8</v>
      </c>
      <c r="J153" s="1103" t="s">
        <v>29</v>
      </c>
      <c r="K153" s="1103" t="s">
        <v>1614</v>
      </c>
      <c r="L153" s="1102" t="s">
        <v>1615</v>
      </c>
    </row>
    <row r="154" spans="1:12" s="277" customFormat="1" ht="66" hidden="1" customHeight="1">
      <c r="A154" s="172"/>
      <c r="B154" s="454"/>
      <c r="C154" s="1101">
        <f>SUBTOTAL(3,$I$11:K154)</f>
        <v>299</v>
      </c>
      <c r="D154" s="1115" t="s">
        <v>1749</v>
      </c>
      <c r="E154" s="1113" t="s">
        <v>24</v>
      </c>
      <c r="F154" s="1113" t="s">
        <v>1750</v>
      </c>
      <c r="G154" s="1105">
        <v>8.6999999999999993</v>
      </c>
      <c r="H154" s="1105">
        <v>0</v>
      </c>
      <c r="I154" s="1105">
        <v>8.6999999999999993</v>
      </c>
      <c r="J154" s="1103" t="s">
        <v>29</v>
      </c>
      <c r="K154" s="1113" t="s">
        <v>1751</v>
      </c>
      <c r="L154" s="1115" t="s">
        <v>1752</v>
      </c>
    </row>
    <row r="155" spans="1:12" s="277" customFormat="1" ht="66" hidden="1" customHeight="1">
      <c r="A155" s="172"/>
      <c r="B155" s="454"/>
      <c r="C155" s="1101">
        <f>SUBTOTAL(3,$I$11:K155)</f>
        <v>302</v>
      </c>
      <c r="D155" s="1107" t="s">
        <v>1616</v>
      </c>
      <c r="E155" s="1108" t="s">
        <v>22</v>
      </c>
      <c r="F155" s="1103" t="s">
        <v>1596</v>
      </c>
      <c r="G155" s="1104">
        <v>7.64</v>
      </c>
      <c r="H155" s="1105">
        <v>2.5649999999999999</v>
      </c>
      <c r="I155" s="1105">
        <v>4.4649999999999999</v>
      </c>
      <c r="J155" s="1103" t="s">
        <v>29</v>
      </c>
      <c r="K155" s="1108" t="s">
        <v>1617</v>
      </c>
      <c r="L155" s="1110" t="s">
        <v>1618</v>
      </c>
    </row>
    <row r="156" spans="1:12" s="277" customFormat="1" ht="66" hidden="1" customHeight="1">
      <c r="A156" s="172"/>
      <c r="B156" s="454"/>
      <c r="C156" s="1101">
        <f>SUBTOTAL(3,$I$11:K156)</f>
        <v>305</v>
      </c>
      <c r="D156" s="1107" t="s">
        <v>1619</v>
      </c>
      <c r="E156" s="1108" t="s">
        <v>23</v>
      </c>
      <c r="F156" s="1103" t="s">
        <v>1596</v>
      </c>
      <c r="G156" s="1109">
        <v>3.9569999999999999</v>
      </c>
      <c r="H156" s="1105">
        <v>0</v>
      </c>
      <c r="I156" s="1105">
        <v>2.8</v>
      </c>
      <c r="J156" s="1103" t="s">
        <v>29</v>
      </c>
      <c r="K156" s="1108" t="s">
        <v>1620</v>
      </c>
      <c r="L156" s="1110" t="s">
        <v>1621</v>
      </c>
    </row>
    <row r="157" spans="1:12" s="277" customFormat="1" ht="66" hidden="1" customHeight="1">
      <c r="A157" s="172"/>
      <c r="B157" s="454"/>
      <c r="C157" s="1101">
        <f>SUBTOTAL(3,$I$11:K157)</f>
        <v>308</v>
      </c>
      <c r="D157" s="1102" t="s">
        <v>1753</v>
      </c>
      <c r="E157" s="1103" t="s">
        <v>15</v>
      </c>
      <c r="F157" s="1103" t="s">
        <v>1754</v>
      </c>
      <c r="G157" s="1104">
        <v>0.46750000000000003</v>
      </c>
      <c r="H157" s="1104">
        <v>0.3</v>
      </c>
      <c r="I157" s="1104">
        <v>0.46750000000000003</v>
      </c>
      <c r="J157" s="1103" t="s">
        <v>29</v>
      </c>
      <c r="K157" s="1103" t="s">
        <v>1755</v>
      </c>
      <c r="L157" s="1102" t="s">
        <v>1756</v>
      </c>
    </row>
    <row r="158" spans="1:12" s="277" customFormat="1" ht="66" hidden="1" customHeight="1">
      <c r="A158" s="172"/>
      <c r="B158" s="454"/>
      <c r="C158" s="1101">
        <f>SUBTOTAL(3,$I$11:K158)</f>
        <v>311</v>
      </c>
      <c r="D158" s="1111" t="s">
        <v>1622</v>
      </c>
      <c r="E158" s="1112" t="s">
        <v>23</v>
      </c>
      <c r="F158" s="1103" t="s">
        <v>1596</v>
      </c>
      <c r="G158" s="1109">
        <v>2.0699999999999998</v>
      </c>
      <c r="H158" s="1105">
        <v>0.9</v>
      </c>
      <c r="I158" s="1105">
        <v>2.0699999999999998</v>
      </c>
      <c r="J158" s="1103" t="s">
        <v>29</v>
      </c>
      <c r="K158" s="1108" t="s">
        <v>1623</v>
      </c>
      <c r="L158" s="1110" t="s">
        <v>1624</v>
      </c>
    </row>
    <row r="159" spans="1:12" s="277" customFormat="1" ht="66" hidden="1" customHeight="1">
      <c r="A159" s="172"/>
      <c r="B159" s="454"/>
      <c r="C159" s="1101">
        <f>SUBTOTAL(3,$I$11:K159)</f>
        <v>314</v>
      </c>
      <c r="D159" s="1111" t="s">
        <v>1625</v>
      </c>
      <c r="E159" s="1112" t="s">
        <v>14</v>
      </c>
      <c r="F159" s="1103" t="s">
        <v>1596</v>
      </c>
      <c r="G159" s="1109">
        <v>0.28000000000000003</v>
      </c>
      <c r="H159" s="1105">
        <v>0</v>
      </c>
      <c r="I159" s="1105">
        <v>0</v>
      </c>
      <c r="J159" s="1103" t="s">
        <v>29</v>
      </c>
      <c r="K159" s="1108" t="s">
        <v>1623</v>
      </c>
      <c r="L159" s="1110" t="s">
        <v>1626</v>
      </c>
    </row>
    <row r="160" spans="1:12" s="277" customFormat="1" ht="66" hidden="1" customHeight="1">
      <c r="A160" s="172"/>
      <c r="B160" s="454"/>
      <c r="C160" s="1101">
        <f>SUBTOTAL(3,$I$11:K160)</f>
        <v>317</v>
      </c>
      <c r="D160" s="1111" t="s">
        <v>1627</v>
      </c>
      <c r="E160" s="1112" t="s">
        <v>24</v>
      </c>
      <c r="F160" s="1103" t="s">
        <v>1596</v>
      </c>
      <c r="G160" s="1109">
        <v>1.694</v>
      </c>
      <c r="H160" s="1105">
        <v>0.03</v>
      </c>
      <c r="I160" s="1105">
        <v>0.1074</v>
      </c>
      <c r="J160" s="1103" t="s">
        <v>29</v>
      </c>
      <c r="K160" s="1108" t="s">
        <v>1628</v>
      </c>
      <c r="L160" s="1110" t="s">
        <v>1629</v>
      </c>
    </row>
    <row r="161" spans="1:12" s="277" customFormat="1" ht="66" hidden="1" customHeight="1">
      <c r="A161" s="172"/>
      <c r="B161" s="454"/>
      <c r="C161" s="1101">
        <f>SUBTOTAL(3,$I$11:K161)</f>
        <v>320</v>
      </c>
      <c r="D161" s="1111" t="s">
        <v>1630</v>
      </c>
      <c r="E161" s="1112" t="s">
        <v>22</v>
      </c>
      <c r="F161" s="1103" t="s">
        <v>1596</v>
      </c>
      <c r="G161" s="1109">
        <v>5.4</v>
      </c>
      <c r="H161" s="1105">
        <v>0.63</v>
      </c>
      <c r="I161" s="1105">
        <v>3.53</v>
      </c>
      <c r="J161" s="1103" t="s">
        <v>29</v>
      </c>
      <c r="K161" s="1108" t="s">
        <v>1600</v>
      </c>
      <c r="L161" s="1110" t="s">
        <v>1631</v>
      </c>
    </row>
    <row r="162" spans="1:12" s="277" customFormat="1" ht="66" hidden="1" customHeight="1">
      <c r="A162" s="172"/>
      <c r="B162" s="454"/>
      <c r="C162" s="1101">
        <f>SUBTOTAL(3,$I$11:K162)</f>
        <v>323</v>
      </c>
      <c r="D162" s="1111" t="s">
        <v>1632</v>
      </c>
      <c r="E162" s="1112" t="s">
        <v>23</v>
      </c>
      <c r="F162" s="1103" t="s">
        <v>1596</v>
      </c>
      <c r="G162" s="1109">
        <v>10.050000000000001</v>
      </c>
      <c r="H162" s="1105">
        <v>0</v>
      </c>
      <c r="I162" s="1105">
        <v>6.74</v>
      </c>
      <c r="J162" s="1103" t="s">
        <v>29</v>
      </c>
      <c r="K162" s="1108" t="s">
        <v>1633</v>
      </c>
      <c r="L162" s="1110" t="s">
        <v>1634</v>
      </c>
    </row>
    <row r="163" spans="1:12" s="277" customFormat="1" ht="66" hidden="1" customHeight="1">
      <c r="A163" s="172"/>
      <c r="B163" s="454"/>
      <c r="C163" s="1101">
        <f>SUBTOTAL(3,$I$11:K163)</f>
        <v>326</v>
      </c>
      <c r="D163" s="1111" t="s">
        <v>1635</v>
      </c>
      <c r="E163" s="1112" t="s">
        <v>23</v>
      </c>
      <c r="F163" s="1103" t="s">
        <v>1596</v>
      </c>
      <c r="G163" s="1109">
        <v>4.03</v>
      </c>
      <c r="H163" s="1105"/>
      <c r="I163" s="1105">
        <v>4.03</v>
      </c>
      <c r="J163" s="1103" t="s">
        <v>29</v>
      </c>
      <c r="K163" s="1108" t="s">
        <v>1636</v>
      </c>
      <c r="L163" s="1110" t="s">
        <v>1637</v>
      </c>
    </row>
    <row r="164" spans="1:12" s="277" customFormat="1" ht="66" hidden="1" customHeight="1">
      <c r="A164" s="172"/>
      <c r="B164" s="454"/>
      <c r="C164" s="1101">
        <f>SUBTOTAL(3,$I$11:K164)</f>
        <v>329</v>
      </c>
      <c r="D164" s="1111" t="s">
        <v>1638</v>
      </c>
      <c r="E164" s="1112" t="s">
        <v>24</v>
      </c>
      <c r="F164" s="1103" t="s">
        <v>1596</v>
      </c>
      <c r="G164" s="1109">
        <v>0.97</v>
      </c>
      <c r="H164" s="1105">
        <v>0</v>
      </c>
      <c r="I164" s="1105">
        <v>0.5</v>
      </c>
      <c r="J164" s="1103" t="s">
        <v>29</v>
      </c>
      <c r="K164" s="1108" t="s">
        <v>1603</v>
      </c>
      <c r="L164" s="1110" t="s">
        <v>1639</v>
      </c>
    </row>
    <row r="165" spans="1:12" s="277" customFormat="1" ht="66" hidden="1" customHeight="1">
      <c r="A165" s="172"/>
      <c r="B165" s="454"/>
      <c r="C165" s="1101">
        <f>SUBTOTAL(3,$I$11:K165)</f>
        <v>332</v>
      </c>
      <c r="D165" s="1111" t="s">
        <v>1640</v>
      </c>
      <c r="E165" s="1112" t="s">
        <v>1393</v>
      </c>
      <c r="F165" s="1103" t="s">
        <v>1596</v>
      </c>
      <c r="G165" s="1109">
        <v>0.27</v>
      </c>
      <c r="H165" s="1105">
        <v>0</v>
      </c>
      <c r="I165" s="1105">
        <v>0.06</v>
      </c>
      <c r="J165" s="1103" t="s">
        <v>29</v>
      </c>
      <c r="K165" s="1108" t="s">
        <v>1603</v>
      </c>
      <c r="L165" s="1110" t="s">
        <v>1641</v>
      </c>
    </row>
    <row r="166" spans="1:12" s="277" customFormat="1" ht="66" hidden="1" customHeight="1">
      <c r="A166" s="172"/>
      <c r="B166" s="454"/>
      <c r="C166" s="1101">
        <f>SUBTOTAL(3,$I$11:K166)</f>
        <v>335</v>
      </c>
      <c r="D166" s="1111" t="s">
        <v>1642</v>
      </c>
      <c r="E166" s="1112" t="s">
        <v>22</v>
      </c>
      <c r="F166" s="1103" t="s">
        <v>1596</v>
      </c>
      <c r="G166" s="1109">
        <v>4.97</v>
      </c>
      <c r="H166" s="1105">
        <v>0</v>
      </c>
      <c r="I166" s="1105">
        <v>1.73</v>
      </c>
      <c r="J166" s="1103" t="s">
        <v>29</v>
      </c>
      <c r="K166" s="1108" t="s">
        <v>1643</v>
      </c>
      <c r="L166" s="1110" t="s">
        <v>1644</v>
      </c>
    </row>
    <row r="167" spans="1:12" s="277" customFormat="1" ht="66" hidden="1" customHeight="1">
      <c r="A167" s="172"/>
      <c r="B167" s="454"/>
      <c r="C167" s="1101">
        <f>SUBTOTAL(3,$I$11:K167)</f>
        <v>338</v>
      </c>
      <c r="D167" s="1111" t="s">
        <v>1645</v>
      </c>
      <c r="E167" s="1112" t="s">
        <v>22</v>
      </c>
      <c r="F167" s="1103" t="s">
        <v>1596</v>
      </c>
      <c r="G167" s="1109">
        <v>4.92</v>
      </c>
      <c r="H167" s="1105">
        <v>0</v>
      </c>
      <c r="I167" s="1105">
        <v>0</v>
      </c>
      <c r="J167" s="1103" t="s">
        <v>29</v>
      </c>
      <c r="K167" s="1108" t="s">
        <v>1643</v>
      </c>
      <c r="L167" s="1110" t="s">
        <v>1646</v>
      </c>
    </row>
    <row r="168" spans="1:12" s="277" customFormat="1" ht="66" hidden="1" customHeight="1">
      <c r="A168" s="172"/>
      <c r="B168" s="454"/>
      <c r="C168" s="1101">
        <f>SUBTOTAL(3,$I$11:K168)</f>
        <v>341</v>
      </c>
      <c r="D168" s="1102" t="s">
        <v>1647</v>
      </c>
      <c r="E168" s="1113" t="s">
        <v>24</v>
      </c>
      <c r="F168" s="1103" t="s">
        <v>1596</v>
      </c>
      <c r="G168" s="1104">
        <v>2.6</v>
      </c>
      <c r="H168" s="1104"/>
      <c r="I168" s="1104">
        <v>1.1299999999999999</v>
      </c>
      <c r="J168" s="1103" t="s">
        <v>29</v>
      </c>
      <c r="K168" s="1103" t="s">
        <v>1648</v>
      </c>
      <c r="L168" s="1106" t="s">
        <v>1649</v>
      </c>
    </row>
    <row r="169" spans="1:12" s="277" customFormat="1" ht="66" hidden="1" customHeight="1">
      <c r="A169" s="172"/>
      <c r="B169" s="454"/>
      <c r="C169" s="1101">
        <f>SUBTOTAL(3,$I$11:K169)</f>
        <v>344</v>
      </c>
      <c r="D169" s="1111" t="s">
        <v>1650</v>
      </c>
      <c r="E169" s="1112" t="s">
        <v>23</v>
      </c>
      <c r="F169" s="1103" t="s">
        <v>1596</v>
      </c>
      <c r="G169" s="1104">
        <v>1.0820000000000001</v>
      </c>
      <c r="H169" s="1105">
        <v>0</v>
      </c>
      <c r="I169" s="1105">
        <v>0.11</v>
      </c>
      <c r="J169" s="1103" t="s">
        <v>29</v>
      </c>
      <c r="K169" s="1108" t="s">
        <v>1651</v>
      </c>
      <c r="L169" s="1110" t="s">
        <v>1652</v>
      </c>
    </row>
    <row r="170" spans="1:12" s="277" customFormat="1" ht="66" hidden="1" customHeight="1">
      <c r="A170" s="172"/>
      <c r="B170" s="454"/>
      <c r="C170" s="1101">
        <f>SUBTOTAL(3,$I$11:K170)</f>
        <v>347</v>
      </c>
      <c r="D170" s="1111" t="s">
        <v>1653</v>
      </c>
      <c r="E170" s="1112" t="s">
        <v>23</v>
      </c>
      <c r="F170" s="1103" t="s">
        <v>1596</v>
      </c>
      <c r="G170" s="1104">
        <v>0.84611999999999998</v>
      </c>
      <c r="H170" s="1105">
        <v>0</v>
      </c>
      <c r="I170" s="1105">
        <v>0.57999999999999996</v>
      </c>
      <c r="J170" s="1103" t="s">
        <v>29</v>
      </c>
      <c r="K170" s="1108" t="s">
        <v>1651</v>
      </c>
      <c r="L170" s="1107" t="s">
        <v>1654</v>
      </c>
    </row>
    <row r="171" spans="1:12" s="277" customFormat="1" ht="66" hidden="1" customHeight="1">
      <c r="A171" s="172"/>
      <c r="B171" s="454"/>
      <c r="C171" s="1101">
        <f>SUBTOTAL(3,$I$11:K171)</f>
        <v>350</v>
      </c>
      <c r="D171" s="1111" t="s">
        <v>1655</v>
      </c>
      <c r="E171" s="1112" t="s">
        <v>31</v>
      </c>
      <c r="F171" s="1103" t="s">
        <v>1596</v>
      </c>
      <c r="G171" s="1109">
        <v>4.5199999999999996</v>
      </c>
      <c r="H171" s="1105">
        <v>0</v>
      </c>
      <c r="I171" s="1105">
        <v>0</v>
      </c>
      <c r="J171" s="1103" t="s">
        <v>29</v>
      </c>
      <c r="K171" s="1108" t="s">
        <v>1651</v>
      </c>
      <c r="L171" s="1110" t="s">
        <v>1656</v>
      </c>
    </row>
    <row r="172" spans="1:12" s="277" customFormat="1" ht="66" hidden="1" customHeight="1">
      <c r="A172" s="172"/>
      <c r="B172" s="454"/>
      <c r="C172" s="1101">
        <f>SUBTOTAL(3,$I$11:K172)</f>
        <v>353</v>
      </c>
      <c r="D172" s="1111" t="s">
        <v>1757</v>
      </c>
      <c r="E172" s="1112" t="s">
        <v>22</v>
      </c>
      <c r="F172" s="1103" t="s">
        <v>1596</v>
      </c>
      <c r="G172" s="1109">
        <v>1.27</v>
      </c>
      <c r="H172" s="1105">
        <v>0</v>
      </c>
      <c r="I172" s="1105">
        <v>0</v>
      </c>
      <c r="J172" s="1103" t="s">
        <v>29</v>
      </c>
      <c r="K172" s="1108" t="s">
        <v>1758</v>
      </c>
      <c r="L172" s="1110" t="s">
        <v>1759</v>
      </c>
    </row>
    <row r="173" spans="1:12" s="277" customFormat="1" ht="71.45" hidden="1" customHeight="1">
      <c r="A173" s="172"/>
      <c r="B173" s="454"/>
      <c r="C173" s="1101">
        <f>SUBTOTAL(3,$I$11:K173)</f>
        <v>356</v>
      </c>
      <c r="D173" s="1102" t="s">
        <v>1657</v>
      </c>
      <c r="E173" s="1103" t="s">
        <v>31</v>
      </c>
      <c r="F173" s="1103" t="s">
        <v>1596</v>
      </c>
      <c r="G173" s="1114">
        <v>2.31</v>
      </c>
      <c r="H173" s="1104" t="e">
        <f>#REF!-#REF!</f>
        <v>#REF!</v>
      </c>
      <c r="I173" s="1105">
        <v>2.14</v>
      </c>
      <c r="J173" s="1103" t="s">
        <v>29</v>
      </c>
      <c r="K173" s="1103" t="s">
        <v>1658</v>
      </c>
      <c r="L173" s="1102" t="s">
        <v>1659</v>
      </c>
    </row>
    <row r="174" spans="1:12" s="277" customFormat="1" ht="66" hidden="1" customHeight="1">
      <c r="A174" s="172"/>
      <c r="B174" s="454"/>
      <c r="C174" s="1101">
        <f>SUBTOTAL(3,$I$11:K174)</f>
        <v>359</v>
      </c>
      <c r="D174" s="1102" t="s">
        <v>1660</v>
      </c>
      <c r="E174" s="1103" t="s">
        <v>22</v>
      </c>
      <c r="F174" s="1103" t="s">
        <v>1596</v>
      </c>
      <c r="G174" s="1114">
        <v>20.149999999999999</v>
      </c>
      <c r="H174" s="1104">
        <v>17.899999999999999</v>
      </c>
      <c r="I174" s="1105">
        <v>20.149999999999999</v>
      </c>
      <c r="J174" s="1103" t="s">
        <v>29</v>
      </c>
      <c r="K174" s="1103" t="s">
        <v>1661</v>
      </c>
      <c r="L174" s="1102" t="s">
        <v>1662</v>
      </c>
    </row>
    <row r="175" spans="1:12" s="277" customFormat="1" ht="69" hidden="1" customHeight="1">
      <c r="A175" s="172"/>
      <c r="B175" s="454"/>
      <c r="C175" s="1101">
        <f>SUBTOTAL(3,$I$11:K175)</f>
        <v>362</v>
      </c>
      <c r="D175" s="1115" t="s">
        <v>1663</v>
      </c>
      <c r="E175" s="1113" t="s">
        <v>22</v>
      </c>
      <c r="F175" s="1103" t="s">
        <v>1596</v>
      </c>
      <c r="G175" s="1105">
        <v>4.97</v>
      </c>
      <c r="H175" s="1105">
        <v>4</v>
      </c>
      <c r="I175" s="1105">
        <v>4.97</v>
      </c>
      <c r="J175" s="1103" t="s">
        <v>29</v>
      </c>
      <c r="K175" s="1113" t="s">
        <v>1643</v>
      </c>
      <c r="L175" s="1116" t="s">
        <v>1664</v>
      </c>
    </row>
    <row r="176" spans="1:12" s="277" customFormat="1" ht="115.9" hidden="1" customHeight="1">
      <c r="A176" s="172"/>
      <c r="B176" s="454"/>
      <c r="C176" s="1101">
        <f>SUBTOTAL(3,$I$11:K176)</f>
        <v>365</v>
      </c>
      <c r="D176" s="1115" t="s">
        <v>1665</v>
      </c>
      <c r="E176" s="1113" t="s">
        <v>22</v>
      </c>
      <c r="F176" s="1103" t="s">
        <v>1596</v>
      </c>
      <c r="G176" s="1105">
        <v>19.8</v>
      </c>
      <c r="H176" s="1105">
        <v>9</v>
      </c>
      <c r="I176" s="1105">
        <v>19.8</v>
      </c>
      <c r="J176" s="1103" t="s">
        <v>29</v>
      </c>
      <c r="K176" s="1113" t="s">
        <v>1666</v>
      </c>
      <c r="L176" s="1116" t="s">
        <v>1667</v>
      </c>
    </row>
    <row r="177" spans="1:12" s="277" customFormat="1" ht="66" hidden="1" customHeight="1">
      <c r="A177" s="172"/>
      <c r="B177" s="454"/>
      <c r="C177" s="1101">
        <f>SUBTOTAL(3,$I$11:K177)</f>
        <v>368</v>
      </c>
      <c r="D177" s="1115" t="s">
        <v>1668</v>
      </c>
      <c r="E177" s="1113" t="s">
        <v>22</v>
      </c>
      <c r="F177" s="1103" t="s">
        <v>1596</v>
      </c>
      <c r="G177" s="1104">
        <v>15.68</v>
      </c>
      <c r="H177" s="1104">
        <v>10.039999999999999</v>
      </c>
      <c r="I177" s="1105">
        <v>15.68</v>
      </c>
      <c r="J177" s="1103" t="s">
        <v>29</v>
      </c>
      <c r="K177" s="1113" t="s">
        <v>1666</v>
      </c>
      <c r="L177" s="1116" t="s">
        <v>1669</v>
      </c>
    </row>
    <row r="178" spans="1:12" s="277" customFormat="1" ht="64.900000000000006" hidden="1" customHeight="1">
      <c r="A178" s="172"/>
      <c r="B178" s="454"/>
      <c r="C178" s="1101">
        <f>SUBTOTAL(3,$I$11:K178)</f>
        <v>371</v>
      </c>
      <c r="D178" s="1115" t="s">
        <v>1670</v>
      </c>
      <c r="E178" s="1113" t="s">
        <v>22</v>
      </c>
      <c r="F178" s="1103" t="s">
        <v>1596</v>
      </c>
      <c r="G178" s="1104">
        <v>16.350000000000001</v>
      </c>
      <c r="H178" s="1104">
        <v>11.36</v>
      </c>
      <c r="I178" s="1105">
        <v>16.350000000000001</v>
      </c>
      <c r="J178" s="1103" t="s">
        <v>29</v>
      </c>
      <c r="K178" s="1113" t="s">
        <v>1666</v>
      </c>
      <c r="L178" s="1116" t="s">
        <v>1671</v>
      </c>
    </row>
    <row r="179" spans="1:12" s="277" customFormat="1" ht="64.900000000000006" hidden="1" customHeight="1">
      <c r="A179" s="172"/>
      <c r="B179" s="454"/>
      <c r="C179" s="1101">
        <f>SUBTOTAL(3,$I$11:K179)</f>
        <v>374</v>
      </c>
      <c r="D179" s="1107" t="s">
        <v>1672</v>
      </c>
      <c r="E179" s="1108" t="s">
        <v>24</v>
      </c>
      <c r="F179" s="1103" t="s">
        <v>1596</v>
      </c>
      <c r="G179" s="1109">
        <v>1.3178000000000001</v>
      </c>
      <c r="H179" s="1104" t="e">
        <f>#REF!-#REF!</f>
        <v>#REF!</v>
      </c>
      <c r="I179" s="1105">
        <v>0.77529999999999999</v>
      </c>
      <c r="J179" s="1103" t="s">
        <v>29</v>
      </c>
      <c r="K179" s="1108" t="s">
        <v>1643</v>
      </c>
      <c r="L179" s="1116" t="s">
        <v>1673</v>
      </c>
    </row>
    <row r="180" spans="1:12" s="277" customFormat="1" ht="67.900000000000006" hidden="1" customHeight="1">
      <c r="A180" s="172"/>
      <c r="B180" s="454"/>
      <c r="C180" s="1101">
        <f>SUBTOTAL(3,$I$11:K180)</f>
        <v>377</v>
      </c>
      <c r="D180" s="1107" t="s">
        <v>1674</v>
      </c>
      <c r="E180" s="1108" t="s">
        <v>24</v>
      </c>
      <c r="F180" s="1103" t="s">
        <v>1596</v>
      </c>
      <c r="G180" s="1109">
        <v>0.88900000000000001</v>
      </c>
      <c r="H180" s="1117">
        <v>0.31</v>
      </c>
      <c r="I180" s="1105">
        <v>0.31</v>
      </c>
      <c r="J180" s="1103" t="s">
        <v>29</v>
      </c>
      <c r="K180" s="1108" t="s">
        <v>1675</v>
      </c>
      <c r="L180" s="1110" t="s">
        <v>1676</v>
      </c>
    </row>
    <row r="181" spans="1:12" s="277" customFormat="1" ht="53.25" hidden="1" customHeight="1">
      <c r="A181" s="172"/>
      <c r="B181" s="454"/>
      <c r="C181" s="1101">
        <f>SUBTOTAL(3,$I$11:K181)</f>
        <v>380</v>
      </c>
      <c r="D181" s="1107" t="s">
        <v>1677</v>
      </c>
      <c r="E181" s="1108" t="s">
        <v>24</v>
      </c>
      <c r="F181" s="1103" t="s">
        <v>1596</v>
      </c>
      <c r="G181" s="1109">
        <v>1</v>
      </c>
      <c r="H181" s="1117">
        <v>0</v>
      </c>
      <c r="I181" s="1105">
        <v>0.24</v>
      </c>
      <c r="J181" s="1103" t="s">
        <v>29</v>
      </c>
      <c r="K181" s="1108" t="s">
        <v>1675</v>
      </c>
      <c r="L181" s="1110" t="s">
        <v>1678</v>
      </c>
    </row>
    <row r="182" spans="1:12" s="277" customFormat="1" ht="66.599999999999994" hidden="1" customHeight="1">
      <c r="A182" s="172"/>
      <c r="B182" s="454"/>
      <c r="C182" s="1101">
        <f>SUBTOTAL(3,$I$11:K182)</f>
        <v>383</v>
      </c>
      <c r="D182" s="1115" t="s">
        <v>1679</v>
      </c>
      <c r="E182" s="1113" t="s">
        <v>22</v>
      </c>
      <c r="F182" s="1113" t="s">
        <v>1680</v>
      </c>
      <c r="G182" s="1105">
        <v>0.1</v>
      </c>
      <c r="H182" s="1105">
        <v>0</v>
      </c>
      <c r="I182" s="1105">
        <v>0.1</v>
      </c>
      <c r="J182" s="1103" t="s">
        <v>29</v>
      </c>
      <c r="K182" s="1113" t="s">
        <v>1681</v>
      </c>
      <c r="L182" s="1115" t="s">
        <v>1682</v>
      </c>
    </row>
    <row r="183" spans="1:12" s="277" customFormat="1" ht="53.25" hidden="1" customHeight="1">
      <c r="A183" s="172"/>
      <c r="B183" s="454"/>
      <c r="C183" s="1101">
        <f>SUBTOTAL(3,$I$11:K183)</f>
        <v>386</v>
      </c>
      <c r="D183" s="1115" t="s">
        <v>1683</v>
      </c>
      <c r="E183" s="1113" t="s">
        <v>23</v>
      </c>
      <c r="F183" s="1103" t="s">
        <v>1596</v>
      </c>
      <c r="G183" s="1105">
        <v>9.26</v>
      </c>
      <c r="H183" s="1105">
        <v>0.02</v>
      </c>
      <c r="I183" s="1105">
        <v>9.26</v>
      </c>
      <c r="J183" s="1103" t="s">
        <v>29</v>
      </c>
      <c r="K183" s="1113" t="s">
        <v>1684</v>
      </c>
      <c r="L183" s="1118" t="s">
        <v>1685</v>
      </c>
    </row>
    <row r="184" spans="1:12" s="277" customFormat="1" ht="79.150000000000006" hidden="1" customHeight="1">
      <c r="A184" s="172"/>
      <c r="B184" s="454"/>
      <c r="C184" s="1101">
        <f>SUBTOTAL(3,$I$11:K184)</f>
        <v>389</v>
      </c>
      <c r="D184" s="1102" t="s">
        <v>1686</v>
      </c>
      <c r="E184" s="1103" t="s">
        <v>15</v>
      </c>
      <c r="F184" s="1103" t="s">
        <v>1760</v>
      </c>
      <c r="G184" s="1104">
        <v>0.19</v>
      </c>
      <c r="H184" s="1104">
        <v>0.17</v>
      </c>
      <c r="I184" s="1104">
        <v>0.19</v>
      </c>
      <c r="J184" s="1103" t="s">
        <v>29</v>
      </c>
      <c r="K184" s="1103" t="s">
        <v>1687</v>
      </c>
      <c r="L184" s="1102" t="s">
        <v>1688</v>
      </c>
    </row>
    <row r="185" spans="1:12" s="277" customFormat="1" ht="64.900000000000006" hidden="1" customHeight="1">
      <c r="A185" s="172"/>
      <c r="B185" s="454"/>
      <c r="C185" s="1101">
        <f>SUBTOTAL(3,$I$11:K185)</f>
        <v>392</v>
      </c>
      <c r="D185" s="1115" t="s">
        <v>1689</v>
      </c>
      <c r="E185" s="1113" t="s">
        <v>31</v>
      </c>
      <c r="F185" s="1103" t="s">
        <v>1596</v>
      </c>
      <c r="G185" s="1104">
        <v>0.47</v>
      </c>
      <c r="H185" s="1104">
        <v>0.42</v>
      </c>
      <c r="I185" s="1105">
        <v>0.47</v>
      </c>
      <c r="J185" s="1103" t="s">
        <v>29</v>
      </c>
      <c r="K185" s="1113" t="s">
        <v>1651</v>
      </c>
      <c r="L185" s="1115" t="s">
        <v>1690</v>
      </c>
    </row>
    <row r="186" spans="1:12" s="282" customFormat="1" ht="18.75" hidden="1" customHeight="1">
      <c r="A186" s="172"/>
      <c r="B186" s="454"/>
      <c r="C186" s="490" t="s">
        <v>470</v>
      </c>
      <c r="D186" s="1868" t="s">
        <v>797</v>
      </c>
      <c r="E186" s="1881"/>
      <c r="F186" s="1882"/>
      <c r="G186" s="459"/>
      <c r="H186" s="490"/>
      <c r="I186" s="490"/>
      <c r="J186" s="490"/>
      <c r="K186" s="490"/>
      <c r="L186" s="489"/>
    </row>
    <row r="187" spans="1:12" s="277" customFormat="1" ht="64.900000000000006" hidden="1" customHeight="1">
      <c r="A187" s="461"/>
      <c r="B187" s="462"/>
      <c r="C187" s="1101">
        <f>SUBTOTAL(3,$I$11:K187)</f>
        <v>395</v>
      </c>
      <c r="D187" s="1106" t="s">
        <v>1691</v>
      </c>
      <c r="E187" s="1119" t="s">
        <v>24</v>
      </c>
      <c r="F187" s="1103" t="s">
        <v>1596</v>
      </c>
      <c r="G187" s="1120">
        <v>0.5</v>
      </c>
      <c r="H187" s="1120">
        <v>0.5</v>
      </c>
      <c r="I187" s="1121">
        <v>0.5</v>
      </c>
      <c r="J187" s="1103" t="s">
        <v>29</v>
      </c>
      <c r="K187" s="1119" t="s">
        <v>1611</v>
      </c>
      <c r="L187" s="1106" t="s">
        <v>1692</v>
      </c>
    </row>
    <row r="188" spans="1:12" s="277" customFormat="1" ht="63" hidden="1" customHeight="1">
      <c r="A188" s="461"/>
      <c r="B188" s="462"/>
      <c r="C188" s="1101">
        <f>SUBTOTAL(3,$I$11:K188)</f>
        <v>398</v>
      </c>
      <c r="D188" s="1115" t="s">
        <v>1693</v>
      </c>
      <c r="E188" s="1113" t="s">
        <v>24</v>
      </c>
      <c r="F188" s="1103" t="s">
        <v>1596</v>
      </c>
      <c r="G188" s="1105">
        <v>1.56</v>
      </c>
      <c r="H188" s="1105">
        <v>1.5</v>
      </c>
      <c r="I188" s="1105">
        <f t="shared" ref="I188:I203" si="0">G188</f>
        <v>1.56</v>
      </c>
      <c r="J188" s="1103" t="s">
        <v>29</v>
      </c>
      <c r="K188" s="1113" t="s">
        <v>1694</v>
      </c>
      <c r="L188" s="1116" t="s">
        <v>1695</v>
      </c>
    </row>
    <row r="189" spans="1:12" s="277" customFormat="1" ht="64.150000000000006" hidden="1" customHeight="1">
      <c r="A189" s="461"/>
      <c r="B189" s="462"/>
      <c r="C189" s="1101">
        <f>SUBTOTAL(3,$I$11:K189)</f>
        <v>401</v>
      </c>
      <c r="D189" s="1115" t="s">
        <v>1696</v>
      </c>
      <c r="E189" s="1113" t="s">
        <v>23</v>
      </c>
      <c r="F189" s="1103" t="s">
        <v>1596</v>
      </c>
      <c r="G189" s="1105">
        <v>4.5999999999999996</v>
      </c>
      <c r="H189" s="1105">
        <v>0.9</v>
      </c>
      <c r="I189" s="1105">
        <f t="shared" si="0"/>
        <v>4.5999999999999996</v>
      </c>
      <c r="J189" s="1103" t="s">
        <v>29</v>
      </c>
      <c r="K189" s="1113" t="s">
        <v>1628</v>
      </c>
      <c r="L189" s="1116" t="s">
        <v>1697</v>
      </c>
    </row>
    <row r="190" spans="1:12" s="277" customFormat="1" ht="64.150000000000006" hidden="1" customHeight="1">
      <c r="A190" s="461"/>
      <c r="B190" s="462"/>
      <c r="C190" s="1101">
        <f>SUBTOTAL(3,$I$11:K190)</f>
        <v>404</v>
      </c>
      <c r="D190" s="1102" t="s">
        <v>1698</v>
      </c>
      <c r="E190" s="1103" t="s">
        <v>24</v>
      </c>
      <c r="F190" s="1103" t="s">
        <v>1596</v>
      </c>
      <c r="G190" s="1114">
        <v>1.86</v>
      </c>
      <c r="H190" s="1104">
        <v>1.75</v>
      </c>
      <c r="I190" s="1105">
        <f t="shared" si="0"/>
        <v>1.86</v>
      </c>
      <c r="J190" s="1103" t="s">
        <v>29</v>
      </c>
      <c r="K190" s="1103" t="s">
        <v>1614</v>
      </c>
      <c r="L190" s="1106" t="s">
        <v>1699</v>
      </c>
    </row>
    <row r="191" spans="1:12" s="277" customFormat="1" ht="64.900000000000006" hidden="1" customHeight="1">
      <c r="A191" s="461"/>
      <c r="B191" s="462"/>
      <c r="C191" s="1101">
        <f>SUBTOTAL(3,$I$11:K191)</f>
        <v>407</v>
      </c>
      <c r="D191" s="1115" t="s">
        <v>1700</v>
      </c>
      <c r="E191" s="1113" t="s">
        <v>23</v>
      </c>
      <c r="F191" s="1103" t="s">
        <v>1596</v>
      </c>
      <c r="G191" s="1105">
        <v>3.68</v>
      </c>
      <c r="H191" s="1105">
        <v>2.17</v>
      </c>
      <c r="I191" s="1105">
        <f t="shared" si="0"/>
        <v>3.68</v>
      </c>
      <c r="J191" s="1103" t="s">
        <v>29</v>
      </c>
      <c r="K191" s="1113" t="s">
        <v>1701</v>
      </c>
      <c r="L191" s="1116" t="s">
        <v>1702</v>
      </c>
    </row>
    <row r="192" spans="1:12" s="277" customFormat="1" ht="82.9" hidden="1" customHeight="1">
      <c r="A192" s="461"/>
      <c r="B192" s="462"/>
      <c r="C192" s="1101">
        <f>SUBTOTAL(3,$I$11:K192)</f>
        <v>410</v>
      </c>
      <c r="D192" s="1115" t="s">
        <v>1703</v>
      </c>
      <c r="E192" s="1113" t="s">
        <v>24</v>
      </c>
      <c r="F192" s="1103" t="s">
        <v>1596</v>
      </c>
      <c r="G192" s="1105">
        <v>1.4555</v>
      </c>
      <c r="H192" s="1105">
        <v>1</v>
      </c>
      <c r="I192" s="1105">
        <f t="shared" si="0"/>
        <v>1.4555</v>
      </c>
      <c r="J192" s="1103" t="s">
        <v>29</v>
      </c>
      <c r="K192" s="1113" t="s">
        <v>1704</v>
      </c>
      <c r="L192" s="1116" t="s">
        <v>1705</v>
      </c>
    </row>
    <row r="193" spans="1:12" s="277" customFormat="1" ht="70.150000000000006" hidden="1" customHeight="1">
      <c r="A193" s="461"/>
      <c r="B193" s="462"/>
      <c r="C193" s="1101">
        <f>SUBTOTAL(3,$I$11:K193)</f>
        <v>413</v>
      </c>
      <c r="D193" s="1115" t="s">
        <v>1706</v>
      </c>
      <c r="E193" s="1113" t="s">
        <v>24</v>
      </c>
      <c r="F193" s="1103" t="s">
        <v>1596</v>
      </c>
      <c r="G193" s="1104">
        <v>0.74</v>
      </c>
      <c r="H193" s="1104">
        <v>0.74</v>
      </c>
      <c r="I193" s="1105">
        <f t="shared" si="0"/>
        <v>0.74</v>
      </c>
      <c r="J193" s="1103" t="s">
        <v>29</v>
      </c>
      <c r="K193" s="1113" t="s">
        <v>1600</v>
      </c>
      <c r="L193" s="1116" t="s">
        <v>1707</v>
      </c>
    </row>
    <row r="194" spans="1:12" s="277" customFormat="1" ht="64.150000000000006" hidden="1" customHeight="1">
      <c r="A194" s="461"/>
      <c r="B194" s="462"/>
      <c r="C194" s="1101">
        <f>SUBTOTAL(3,$I$11:K194)</f>
        <v>416</v>
      </c>
      <c r="D194" s="1115" t="s">
        <v>1708</v>
      </c>
      <c r="E194" s="1113" t="s">
        <v>24</v>
      </c>
      <c r="F194" s="1103" t="s">
        <v>1596</v>
      </c>
      <c r="G194" s="1105">
        <v>1.68</v>
      </c>
      <c r="H194" s="1105">
        <v>1.6</v>
      </c>
      <c r="I194" s="1105">
        <f t="shared" si="0"/>
        <v>1.68</v>
      </c>
      <c r="J194" s="1103" t="s">
        <v>29</v>
      </c>
      <c r="K194" s="1113" t="s">
        <v>1643</v>
      </c>
      <c r="L194" s="1116" t="s">
        <v>1709</v>
      </c>
    </row>
    <row r="195" spans="1:12" s="277" customFormat="1" ht="64.150000000000006" hidden="1" customHeight="1">
      <c r="A195" s="461"/>
      <c r="B195" s="462"/>
      <c r="C195" s="1101">
        <f>SUBTOTAL(3,$I$11:K195)</f>
        <v>419</v>
      </c>
      <c r="D195" s="1102" t="s">
        <v>1710</v>
      </c>
      <c r="E195" s="1103" t="s">
        <v>24</v>
      </c>
      <c r="F195" s="1103" t="s">
        <v>1596</v>
      </c>
      <c r="G195" s="1104">
        <v>1.77</v>
      </c>
      <c r="H195" s="1104">
        <v>1.7</v>
      </c>
      <c r="I195" s="1105">
        <f t="shared" si="0"/>
        <v>1.77</v>
      </c>
      <c r="J195" s="1103" t="s">
        <v>29</v>
      </c>
      <c r="K195" s="1103" t="s">
        <v>1687</v>
      </c>
      <c r="L195" s="1116" t="s">
        <v>1711</v>
      </c>
    </row>
    <row r="196" spans="1:12" s="277" customFormat="1" ht="66" hidden="1" customHeight="1">
      <c r="A196" s="461"/>
      <c r="B196" s="462"/>
      <c r="C196" s="1101">
        <f>SUBTOTAL(3,$I$11:K196)</f>
        <v>422</v>
      </c>
      <c r="D196" s="1115" t="s">
        <v>1712</v>
      </c>
      <c r="E196" s="1113" t="s">
        <v>24</v>
      </c>
      <c r="F196" s="1103" t="s">
        <v>1596</v>
      </c>
      <c r="G196" s="1105">
        <v>0.66</v>
      </c>
      <c r="H196" s="1105">
        <v>0.66</v>
      </c>
      <c r="I196" s="1105">
        <f t="shared" si="0"/>
        <v>0.66</v>
      </c>
      <c r="J196" s="1103" t="s">
        <v>29</v>
      </c>
      <c r="K196" s="1113" t="s">
        <v>1651</v>
      </c>
      <c r="L196" s="1116" t="s">
        <v>1713</v>
      </c>
    </row>
    <row r="197" spans="1:12" s="277" customFormat="1" ht="67.900000000000006" hidden="1" customHeight="1">
      <c r="A197" s="461"/>
      <c r="B197" s="462"/>
      <c r="C197" s="1101">
        <f>SUBTOTAL(3,$I$11:K197)</f>
        <v>425</v>
      </c>
      <c r="D197" s="1115" t="s">
        <v>1714</v>
      </c>
      <c r="E197" s="1113" t="s">
        <v>24</v>
      </c>
      <c r="F197" s="1103" t="s">
        <v>1596</v>
      </c>
      <c r="G197" s="1105">
        <v>2.1</v>
      </c>
      <c r="H197" s="1105">
        <v>1.8</v>
      </c>
      <c r="I197" s="1105">
        <f t="shared" si="0"/>
        <v>2.1</v>
      </c>
      <c r="J197" s="1103" t="s">
        <v>29</v>
      </c>
      <c r="K197" s="1113" t="s">
        <v>1651</v>
      </c>
      <c r="L197" s="1116" t="s">
        <v>1715</v>
      </c>
    </row>
    <row r="198" spans="1:12" s="277" customFormat="1" ht="75" hidden="1" customHeight="1">
      <c r="A198" s="461"/>
      <c r="B198" s="462"/>
      <c r="C198" s="1101">
        <f>SUBTOTAL(3,$I$11:K198)</f>
        <v>428</v>
      </c>
      <c r="D198" s="1115" t="s">
        <v>1716</v>
      </c>
      <c r="E198" s="1113" t="s">
        <v>24</v>
      </c>
      <c r="F198" s="1103" t="s">
        <v>1596</v>
      </c>
      <c r="G198" s="1105">
        <v>1.85</v>
      </c>
      <c r="H198" s="1105"/>
      <c r="I198" s="1105">
        <f t="shared" si="0"/>
        <v>1.85</v>
      </c>
      <c r="J198" s="1103" t="s">
        <v>29</v>
      </c>
      <c r="K198" s="1113" t="s">
        <v>1651</v>
      </c>
      <c r="L198" s="1116" t="s">
        <v>1717</v>
      </c>
    </row>
    <row r="199" spans="1:12" s="277" customFormat="1" ht="66" hidden="1" customHeight="1">
      <c r="A199" s="461"/>
      <c r="B199" s="462"/>
      <c r="C199" s="1101">
        <f>SUBTOTAL(3,$I$11:K199)</f>
        <v>431</v>
      </c>
      <c r="D199" s="1115" t="s">
        <v>1718</v>
      </c>
      <c r="E199" s="1113" t="s">
        <v>1719</v>
      </c>
      <c r="F199" s="1103" t="s">
        <v>1596</v>
      </c>
      <c r="G199" s="1105">
        <v>1.97</v>
      </c>
      <c r="H199" s="1105">
        <v>1</v>
      </c>
      <c r="I199" s="1105">
        <f t="shared" si="0"/>
        <v>1.97</v>
      </c>
      <c r="J199" s="1103" t="s">
        <v>29</v>
      </c>
      <c r="K199" s="1113" t="s">
        <v>1666</v>
      </c>
      <c r="L199" s="1116" t="s">
        <v>1720</v>
      </c>
    </row>
    <row r="200" spans="1:12" s="277" customFormat="1" ht="82.15" hidden="1" customHeight="1">
      <c r="A200" s="461"/>
      <c r="B200" s="462"/>
      <c r="C200" s="1101">
        <f>SUBTOTAL(3,$I$11:K200)</f>
        <v>434</v>
      </c>
      <c r="D200" s="1115" t="s">
        <v>1721</v>
      </c>
      <c r="E200" s="1113" t="s">
        <v>23</v>
      </c>
      <c r="F200" s="1103" t="s">
        <v>1596</v>
      </c>
      <c r="G200" s="1105">
        <v>3.12</v>
      </c>
      <c r="H200" s="1105">
        <v>1.56</v>
      </c>
      <c r="I200" s="1105">
        <f t="shared" si="0"/>
        <v>3.12</v>
      </c>
      <c r="J200" s="1103" t="s">
        <v>29</v>
      </c>
      <c r="K200" s="1113" t="s">
        <v>1722</v>
      </c>
      <c r="L200" s="1116" t="s">
        <v>1723</v>
      </c>
    </row>
    <row r="201" spans="1:12" s="277" customFormat="1" ht="69" hidden="1" customHeight="1">
      <c r="A201" s="461"/>
      <c r="B201" s="462"/>
      <c r="C201" s="1101">
        <f>SUBTOTAL(3,$I$11:K201)</f>
        <v>437</v>
      </c>
      <c r="D201" s="1115" t="s">
        <v>1724</v>
      </c>
      <c r="E201" s="1113" t="s">
        <v>24</v>
      </c>
      <c r="F201" s="1103" t="s">
        <v>1596</v>
      </c>
      <c r="G201" s="1105">
        <v>1.7</v>
      </c>
      <c r="H201" s="1105">
        <v>0.96</v>
      </c>
      <c r="I201" s="1105">
        <f t="shared" si="0"/>
        <v>1.7</v>
      </c>
      <c r="J201" s="1103" t="s">
        <v>29</v>
      </c>
      <c r="K201" s="1113" t="s">
        <v>1725</v>
      </c>
      <c r="L201" s="1116" t="s">
        <v>1726</v>
      </c>
    </row>
    <row r="202" spans="1:12" s="277" customFormat="1" ht="75" hidden="1" customHeight="1">
      <c r="A202" s="461"/>
      <c r="B202" s="462"/>
      <c r="C202" s="1101">
        <f>SUBTOTAL(3,$I$11:K202)</f>
        <v>440</v>
      </c>
      <c r="D202" s="1115" t="s">
        <v>1727</v>
      </c>
      <c r="E202" s="1113" t="s">
        <v>23</v>
      </c>
      <c r="F202" s="1103" t="s">
        <v>1596</v>
      </c>
      <c r="G202" s="1105">
        <v>0.624</v>
      </c>
      <c r="H202" s="1105">
        <v>0</v>
      </c>
      <c r="I202" s="1105">
        <f t="shared" si="0"/>
        <v>0.624</v>
      </c>
      <c r="J202" s="1103" t="s">
        <v>29</v>
      </c>
      <c r="K202" s="1113" t="s">
        <v>1728</v>
      </c>
      <c r="L202" s="1116" t="s">
        <v>1729</v>
      </c>
    </row>
    <row r="203" spans="1:12" s="277" customFormat="1" ht="75" hidden="1" customHeight="1">
      <c r="A203" s="461"/>
      <c r="B203" s="462"/>
      <c r="C203" s="1101">
        <f>SUBTOTAL(3,$I$11:K203)</f>
        <v>443</v>
      </c>
      <c r="D203" s="1115" t="s">
        <v>1730</v>
      </c>
      <c r="E203" s="1113" t="s">
        <v>24</v>
      </c>
      <c r="F203" s="1103" t="s">
        <v>1596</v>
      </c>
      <c r="G203" s="1105">
        <v>1.1399999999999999</v>
      </c>
      <c r="H203" s="1105">
        <v>0.99</v>
      </c>
      <c r="I203" s="1105">
        <f t="shared" si="0"/>
        <v>1.1399999999999999</v>
      </c>
      <c r="J203" s="1103" t="s">
        <v>29</v>
      </c>
      <c r="K203" s="1113" t="s">
        <v>1731</v>
      </c>
      <c r="L203" s="1116" t="s">
        <v>1732</v>
      </c>
    </row>
    <row r="204" spans="1:12" s="277" customFormat="1" ht="100.15" hidden="1" customHeight="1">
      <c r="A204" s="461"/>
      <c r="B204" s="462"/>
      <c r="C204" s="1101">
        <f>SUBTOTAL(3,$I$11:K204)</f>
        <v>446</v>
      </c>
      <c r="D204" s="1102" t="s">
        <v>1733</v>
      </c>
      <c r="E204" s="1103" t="s">
        <v>15</v>
      </c>
      <c r="F204" s="1103" t="s">
        <v>1761</v>
      </c>
      <c r="G204" s="1104">
        <v>4.9000000000000004</v>
      </c>
      <c r="H204" s="1104">
        <v>3.85</v>
      </c>
      <c r="I204" s="1104">
        <v>1.1499999999999999</v>
      </c>
      <c r="J204" s="1103" t="s">
        <v>29</v>
      </c>
      <c r="K204" s="1103" t="s">
        <v>1658</v>
      </c>
      <c r="L204" s="1102" t="s">
        <v>1734</v>
      </c>
    </row>
    <row r="205" spans="1:12" s="277" customFormat="1" ht="157.9" hidden="1" customHeight="1">
      <c r="A205" s="461"/>
      <c r="B205" s="462"/>
      <c r="C205" s="1101">
        <f>SUBTOTAL(3,$I$11:K205)</f>
        <v>449</v>
      </c>
      <c r="D205" s="1115" t="s">
        <v>1735</v>
      </c>
      <c r="E205" s="1113" t="s">
        <v>22</v>
      </c>
      <c r="F205" s="1113" t="s">
        <v>1762</v>
      </c>
      <c r="G205" s="1105">
        <v>8.01</v>
      </c>
      <c r="H205" s="1105">
        <v>0.79</v>
      </c>
      <c r="I205" s="1105">
        <v>5</v>
      </c>
      <c r="J205" s="1103" t="s">
        <v>29</v>
      </c>
      <c r="K205" s="1113" t="s">
        <v>1736</v>
      </c>
      <c r="L205" s="1115" t="s">
        <v>1737</v>
      </c>
    </row>
    <row r="206" spans="1:12" s="277" customFormat="1" ht="116.45" hidden="1" customHeight="1">
      <c r="A206" s="461"/>
      <c r="B206" s="462"/>
      <c r="C206" s="1101">
        <f>SUBTOTAL(3,$I$11:K206)</f>
        <v>452</v>
      </c>
      <c r="D206" s="1115" t="s">
        <v>1738</v>
      </c>
      <c r="E206" s="1113" t="s">
        <v>22</v>
      </c>
      <c r="F206" s="1113" t="s">
        <v>1763</v>
      </c>
      <c r="G206" s="1105">
        <v>5.48</v>
      </c>
      <c r="H206" s="1105">
        <v>0.6</v>
      </c>
      <c r="I206" s="1105">
        <v>3.5</v>
      </c>
      <c r="J206" s="1103" t="s">
        <v>29</v>
      </c>
      <c r="K206" s="1113" t="s">
        <v>1739</v>
      </c>
      <c r="L206" s="1115" t="s">
        <v>1740</v>
      </c>
    </row>
    <row r="207" spans="1:12" s="277" customFormat="1" ht="82.9" hidden="1" customHeight="1">
      <c r="A207" s="461"/>
      <c r="B207" s="462"/>
      <c r="C207" s="1101">
        <f>SUBTOTAL(3,$I$11:K207)</f>
        <v>455</v>
      </c>
      <c r="D207" s="1115" t="s">
        <v>1741</v>
      </c>
      <c r="E207" s="1113" t="s">
        <v>15</v>
      </c>
      <c r="F207" s="1113" t="s">
        <v>1764</v>
      </c>
      <c r="G207" s="1105">
        <v>11</v>
      </c>
      <c r="H207" s="1105">
        <v>0</v>
      </c>
      <c r="I207" s="1105">
        <v>6.5</v>
      </c>
      <c r="J207" s="1103" t="s">
        <v>29</v>
      </c>
      <c r="K207" s="1113" t="s">
        <v>1742</v>
      </c>
      <c r="L207" s="1115" t="s">
        <v>1743</v>
      </c>
    </row>
    <row r="208" spans="1:12" s="277" customFormat="1" ht="75" hidden="1" customHeight="1">
      <c r="A208" s="461"/>
      <c r="B208" s="462"/>
      <c r="C208" s="1101">
        <f>SUBTOTAL(3,$I$11:K208)</f>
        <v>458</v>
      </c>
      <c r="D208" s="1115" t="s">
        <v>1744</v>
      </c>
      <c r="E208" s="1113" t="s">
        <v>1719</v>
      </c>
      <c r="F208" s="1103" t="s">
        <v>1596</v>
      </c>
      <c r="G208" s="1104">
        <v>33.822000000000003</v>
      </c>
      <c r="H208" s="1105">
        <v>23.86</v>
      </c>
      <c r="I208" s="1105">
        <v>33.479999999999997</v>
      </c>
      <c r="J208" s="1103" t="s">
        <v>29</v>
      </c>
      <c r="K208" s="1113" t="s">
        <v>1651</v>
      </c>
      <c r="L208" s="1123" t="s">
        <v>1745</v>
      </c>
    </row>
    <row r="209" spans="1:189" s="277" customFormat="1" ht="85.15" hidden="1" customHeight="1">
      <c r="A209" s="461"/>
      <c r="B209" s="462"/>
      <c r="C209" s="1101">
        <f>SUBTOTAL(3,$I$11:K209)</f>
        <v>461</v>
      </c>
      <c r="D209" s="1102" t="s">
        <v>1746</v>
      </c>
      <c r="E209" s="1103" t="s">
        <v>15</v>
      </c>
      <c r="F209" s="1103" t="s">
        <v>253</v>
      </c>
      <c r="G209" s="1104">
        <v>0.98</v>
      </c>
      <c r="H209" s="1104">
        <v>0</v>
      </c>
      <c r="I209" s="1104">
        <v>0.98</v>
      </c>
      <c r="J209" s="1103" t="s">
        <v>29</v>
      </c>
      <c r="K209" s="1103" t="s">
        <v>1747</v>
      </c>
      <c r="L209" s="1102" t="s">
        <v>1748</v>
      </c>
    </row>
    <row r="210" spans="1:189" s="282" customFormat="1" ht="18.75" hidden="1" customHeight="1">
      <c r="A210" s="172"/>
      <c r="B210" s="454"/>
      <c r="C210" s="490" t="s">
        <v>471</v>
      </c>
      <c r="D210" s="1868" t="s">
        <v>804</v>
      </c>
      <c r="E210" s="1869"/>
      <c r="F210" s="1870"/>
      <c r="G210" s="459"/>
      <c r="H210" s="490"/>
      <c r="I210" s="490"/>
      <c r="J210" s="490"/>
      <c r="K210" s="490"/>
      <c r="L210" s="489"/>
    </row>
    <row r="211" spans="1:189" s="277" customFormat="1" ht="52.15" hidden="1" customHeight="1">
      <c r="A211" s="461"/>
      <c r="B211" s="462"/>
      <c r="C211" s="1101">
        <f>SUBTOTAL(3,$I$11:K211)</f>
        <v>464</v>
      </c>
      <c r="D211" s="1106" t="s">
        <v>1840</v>
      </c>
      <c r="E211" s="1119" t="s">
        <v>24</v>
      </c>
      <c r="F211" s="1103" t="s">
        <v>1596</v>
      </c>
      <c r="G211" s="1104">
        <v>1.224</v>
      </c>
      <c r="H211" s="1104">
        <v>1.22</v>
      </c>
      <c r="I211" s="1104">
        <f>G211</f>
        <v>1.224</v>
      </c>
      <c r="J211" s="1103" t="s">
        <v>29</v>
      </c>
      <c r="K211" s="1119" t="s">
        <v>1675</v>
      </c>
      <c r="L211" s="1106" t="s">
        <v>1841</v>
      </c>
    </row>
    <row r="212" spans="1:189" s="277" customFormat="1" ht="103.9" hidden="1" customHeight="1">
      <c r="A212" s="461"/>
      <c r="B212" s="462"/>
      <c r="C212" s="1101">
        <f>SUBTOTAL(3,$I$11:K212)</f>
        <v>467</v>
      </c>
      <c r="D212" s="1102" t="s">
        <v>1842</v>
      </c>
      <c r="E212" s="1103" t="s">
        <v>15</v>
      </c>
      <c r="F212" s="1103" t="s">
        <v>1613</v>
      </c>
      <c r="G212" s="1104">
        <v>0.49</v>
      </c>
      <c r="H212" s="1104">
        <v>0.32140000000000002</v>
      </c>
      <c r="I212" s="1104">
        <v>0.20999999999999996</v>
      </c>
      <c r="J212" s="1103" t="s">
        <v>29</v>
      </c>
      <c r="K212" s="1103" t="s">
        <v>1681</v>
      </c>
      <c r="L212" s="1102" t="s">
        <v>1843</v>
      </c>
    </row>
    <row r="213" spans="1:189" s="277" customFormat="1" ht="72" hidden="1" customHeight="1">
      <c r="A213" s="461"/>
      <c r="B213" s="462"/>
      <c r="C213" s="1101">
        <f>SUBTOTAL(3,$I$11:K213)</f>
        <v>470</v>
      </c>
      <c r="D213" s="1102" t="s">
        <v>1844</v>
      </c>
      <c r="E213" s="1103" t="s">
        <v>15</v>
      </c>
      <c r="F213" s="1103" t="s">
        <v>1613</v>
      </c>
      <c r="G213" s="1104">
        <v>0.49</v>
      </c>
      <c r="H213" s="1104">
        <v>0.4</v>
      </c>
      <c r="I213" s="1104">
        <v>0.2</v>
      </c>
      <c r="J213" s="1103" t="s">
        <v>29</v>
      </c>
      <c r="K213" s="1103" t="s">
        <v>1681</v>
      </c>
      <c r="L213" s="1102" t="s">
        <v>1845</v>
      </c>
    </row>
    <row r="214" spans="1:189" s="282" customFormat="1" ht="18.75" hidden="1" customHeight="1">
      <c r="A214" s="172"/>
      <c r="B214" s="454"/>
      <c r="C214" s="490" t="s">
        <v>709</v>
      </c>
      <c r="D214" s="1868" t="s">
        <v>799</v>
      </c>
      <c r="E214" s="1869"/>
      <c r="F214" s="1870"/>
      <c r="G214" s="459"/>
      <c r="H214" s="490"/>
      <c r="I214" s="490"/>
      <c r="J214" s="490"/>
      <c r="K214" s="490"/>
      <c r="L214" s="489"/>
    </row>
    <row r="215" spans="1:189" s="277" customFormat="1" ht="58.5" hidden="1" customHeight="1">
      <c r="A215" s="493"/>
      <c r="B215" s="493"/>
      <c r="C215" s="1101">
        <f>SUBTOTAL(3,$I$11:K215)</f>
        <v>473</v>
      </c>
      <c r="D215" s="1102" t="s">
        <v>1846</v>
      </c>
      <c r="E215" s="1103" t="s">
        <v>24</v>
      </c>
      <c r="F215" s="1103" t="s">
        <v>1596</v>
      </c>
      <c r="G215" s="1104">
        <v>1.22</v>
      </c>
      <c r="H215" s="1104">
        <v>1.2</v>
      </c>
      <c r="I215" s="1104">
        <f>G215</f>
        <v>1.22</v>
      </c>
      <c r="J215" s="1103" t="s">
        <v>29</v>
      </c>
      <c r="K215" s="1103" t="s">
        <v>1614</v>
      </c>
      <c r="L215" s="1106" t="s">
        <v>1847</v>
      </c>
    </row>
    <row r="216" spans="1:189" s="282" customFormat="1" ht="31.5" hidden="1">
      <c r="A216" s="172"/>
      <c r="B216" s="454"/>
      <c r="C216" s="455" t="s">
        <v>252</v>
      </c>
      <c r="D216" s="446" t="s">
        <v>1130</v>
      </c>
      <c r="E216" s="274"/>
      <c r="F216" s="274"/>
      <c r="G216" s="459"/>
      <c r="H216" s="477"/>
      <c r="I216" s="172"/>
      <c r="J216" s="172"/>
      <c r="K216" s="172"/>
      <c r="L216" s="274"/>
    </row>
    <row r="217" spans="1:189" s="301" customFormat="1" ht="100.9" hidden="1" customHeight="1">
      <c r="A217" s="494"/>
      <c r="B217" s="395"/>
      <c r="C217" s="1101">
        <f>SUBTOTAL(3,$I217:K$221)</f>
        <v>6</v>
      </c>
      <c r="D217" s="1102" t="s">
        <v>1865</v>
      </c>
      <c r="E217" s="1103" t="s">
        <v>24</v>
      </c>
      <c r="F217" s="1103" t="s">
        <v>1596</v>
      </c>
      <c r="G217" s="1127">
        <v>1.42</v>
      </c>
      <c r="H217" s="1127">
        <v>1.42</v>
      </c>
      <c r="I217" s="1104">
        <f>G217</f>
        <v>1.42</v>
      </c>
      <c r="J217" s="1103" t="s">
        <v>29</v>
      </c>
      <c r="K217" s="1128" t="s">
        <v>1866</v>
      </c>
      <c r="L217" s="1129" t="s">
        <v>1867</v>
      </c>
      <c r="M217" s="300"/>
      <c r="N217" s="300"/>
      <c r="O217" s="300"/>
      <c r="P217" s="300"/>
      <c r="Q217" s="300"/>
      <c r="R217" s="300"/>
      <c r="S217" s="300"/>
      <c r="T217" s="300"/>
      <c r="U217" s="300"/>
      <c r="V217" s="300"/>
      <c r="W217" s="300"/>
      <c r="X217" s="300"/>
      <c r="Y217" s="300"/>
      <c r="Z217" s="300"/>
      <c r="AA217" s="300"/>
      <c r="AB217" s="300"/>
      <c r="AC217" s="300"/>
      <c r="AD217" s="300"/>
      <c r="AE217" s="300"/>
      <c r="AF217" s="300"/>
      <c r="AG217" s="300"/>
      <c r="AH217" s="300"/>
      <c r="AI217" s="300"/>
      <c r="AJ217" s="300"/>
      <c r="AK217" s="300"/>
      <c r="AL217" s="300"/>
      <c r="AM217" s="300"/>
      <c r="AN217" s="300"/>
      <c r="AO217" s="300"/>
      <c r="AP217" s="300"/>
      <c r="AQ217" s="300"/>
      <c r="AR217" s="300"/>
      <c r="AS217" s="300"/>
      <c r="AT217" s="300"/>
      <c r="AU217" s="300"/>
      <c r="AV217" s="300"/>
      <c r="AW217" s="300"/>
      <c r="AX217" s="300"/>
      <c r="AY217" s="300"/>
      <c r="AZ217" s="300"/>
      <c r="BA217" s="300"/>
      <c r="BB217" s="300"/>
      <c r="BC217" s="300"/>
      <c r="BD217" s="300"/>
      <c r="BE217" s="300"/>
      <c r="BF217" s="300"/>
      <c r="BG217" s="300"/>
      <c r="BH217" s="300"/>
      <c r="BI217" s="300"/>
      <c r="BJ217" s="300"/>
      <c r="BK217" s="300"/>
      <c r="BL217" s="300"/>
      <c r="BM217" s="300"/>
      <c r="BN217" s="300"/>
      <c r="BO217" s="300"/>
      <c r="BP217" s="300"/>
      <c r="BQ217" s="300"/>
      <c r="BR217" s="300"/>
      <c r="BS217" s="300"/>
      <c r="BT217" s="300"/>
      <c r="BU217" s="300"/>
      <c r="BV217" s="300"/>
      <c r="BW217" s="300"/>
      <c r="BX217" s="300"/>
      <c r="BY217" s="300"/>
      <c r="BZ217" s="300"/>
      <c r="CA217" s="300"/>
      <c r="CB217" s="300"/>
      <c r="CC217" s="300"/>
      <c r="CD217" s="300"/>
      <c r="CE217" s="300"/>
      <c r="CF217" s="300"/>
      <c r="CG217" s="300"/>
      <c r="CH217" s="300"/>
      <c r="CI217" s="300"/>
      <c r="CJ217" s="300"/>
      <c r="CK217" s="300"/>
      <c r="CL217" s="300"/>
      <c r="CM217" s="300"/>
      <c r="CN217" s="300"/>
      <c r="CO217" s="300"/>
      <c r="CP217" s="300"/>
      <c r="CQ217" s="300"/>
      <c r="CR217" s="300"/>
      <c r="CS217" s="300"/>
      <c r="CT217" s="300"/>
      <c r="CU217" s="300"/>
      <c r="CV217" s="300"/>
      <c r="CW217" s="300"/>
      <c r="CX217" s="300"/>
      <c r="CY217" s="300"/>
      <c r="CZ217" s="300"/>
      <c r="DA217" s="300"/>
      <c r="DB217" s="300"/>
      <c r="DC217" s="300"/>
      <c r="DD217" s="300"/>
      <c r="DE217" s="300"/>
      <c r="DF217" s="300"/>
      <c r="DG217" s="300"/>
      <c r="DH217" s="300"/>
      <c r="DI217" s="300"/>
      <c r="DJ217" s="300"/>
      <c r="DK217" s="300"/>
      <c r="DL217" s="300"/>
      <c r="DM217" s="300"/>
      <c r="DN217" s="300"/>
      <c r="DO217" s="300"/>
      <c r="DP217" s="300"/>
      <c r="DQ217" s="300"/>
      <c r="DR217" s="300"/>
      <c r="DS217" s="300"/>
      <c r="DT217" s="300"/>
      <c r="DU217" s="300"/>
      <c r="DV217" s="300"/>
      <c r="DW217" s="300"/>
      <c r="DX217" s="300"/>
      <c r="DY217" s="300"/>
      <c r="DZ217" s="300"/>
      <c r="EA217" s="300"/>
      <c r="EB217" s="300"/>
      <c r="EC217" s="300"/>
      <c r="ED217" s="300"/>
      <c r="EE217" s="300"/>
      <c r="EF217" s="300"/>
      <c r="EG217" s="300"/>
      <c r="EH217" s="300"/>
      <c r="EI217" s="300"/>
      <c r="EJ217" s="300"/>
      <c r="EK217" s="300"/>
      <c r="EL217" s="300"/>
      <c r="EM217" s="300"/>
      <c r="EN217" s="300"/>
      <c r="EO217" s="300"/>
      <c r="EP217" s="300"/>
      <c r="EQ217" s="300"/>
      <c r="ER217" s="300"/>
      <c r="ES217" s="300"/>
      <c r="ET217" s="300"/>
      <c r="EU217" s="300"/>
      <c r="EV217" s="300"/>
      <c r="EW217" s="300"/>
      <c r="EX217" s="300"/>
      <c r="EY217" s="300"/>
      <c r="EZ217" s="300"/>
      <c r="FA217" s="300"/>
      <c r="FB217" s="300"/>
      <c r="FC217" s="300"/>
      <c r="FD217" s="300"/>
      <c r="FE217" s="300"/>
      <c r="FF217" s="300"/>
      <c r="FG217" s="300"/>
      <c r="FH217" s="300"/>
      <c r="FI217" s="300"/>
      <c r="FJ217" s="300"/>
      <c r="FK217" s="300"/>
      <c r="FL217" s="300"/>
      <c r="FM217" s="300"/>
      <c r="FN217" s="300"/>
      <c r="FO217" s="300"/>
      <c r="FP217" s="300"/>
      <c r="FQ217" s="300"/>
      <c r="FR217" s="300"/>
      <c r="FS217" s="300"/>
      <c r="FT217" s="300"/>
      <c r="FU217" s="300"/>
      <c r="FV217" s="300"/>
      <c r="FW217" s="300"/>
      <c r="FX217" s="300"/>
      <c r="FY217" s="300"/>
      <c r="FZ217" s="300"/>
      <c r="GA217" s="300"/>
      <c r="GB217" s="300"/>
      <c r="GC217" s="300"/>
      <c r="GD217" s="300"/>
      <c r="GE217" s="300"/>
      <c r="GF217" s="300"/>
      <c r="GG217" s="300"/>
    </row>
    <row r="218" spans="1:189" s="301" customFormat="1" ht="66" hidden="1">
      <c r="A218" s="494"/>
      <c r="B218" s="395"/>
      <c r="C218" s="362"/>
      <c r="D218" s="1102" t="s">
        <v>1907</v>
      </c>
      <c r="E218" s="1103" t="s">
        <v>15</v>
      </c>
      <c r="F218" s="1103" t="s">
        <v>1908</v>
      </c>
      <c r="G218" s="1104">
        <v>0.2268</v>
      </c>
      <c r="H218" s="1104">
        <v>0.18</v>
      </c>
      <c r="I218" s="1104">
        <v>0.2268</v>
      </c>
      <c r="J218" s="1103" t="s">
        <v>29</v>
      </c>
      <c r="K218" s="1103" t="s">
        <v>1814</v>
      </c>
      <c r="L218" s="1102" t="s">
        <v>1909</v>
      </c>
      <c r="M218" s="300"/>
      <c r="N218" s="300"/>
      <c r="O218" s="300"/>
      <c r="P218" s="300"/>
      <c r="Q218" s="300"/>
      <c r="R218" s="300"/>
      <c r="S218" s="300"/>
      <c r="T218" s="300"/>
      <c r="U218" s="300"/>
      <c r="V218" s="300"/>
      <c r="W218" s="300"/>
      <c r="X218" s="300"/>
      <c r="Y218" s="300"/>
      <c r="Z218" s="300"/>
      <c r="AA218" s="300"/>
      <c r="AB218" s="300"/>
      <c r="AC218" s="300"/>
      <c r="AD218" s="300"/>
      <c r="AE218" s="300"/>
      <c r="AF218" s="300"/>
      <c r="AG218" s="300"/>
      <c r="AH218" s="300"/>
      <c r="AI218" s="300"/>
      <c r="AJ218" s="300"/>
      <c r="AK218" s="300"/>
      <c r="AL218" s="300"/>
      <c r="AM218" s="300"/>
      <c r="AN218" s="300"/>
      <c r="AO218" s="300"/>
      <c r="AP218" s="300"/>
      <c r="AQ218" s="300"/>
      <c r="AR218" s="300"/>
      <c r="AS218" s="300"/>
      <c r="AT218" s="300"/>
      <c r="AU218" s="300"/>
      <c r="AV218" s="300"/>
      <c r="AW218" s="300"/>
      <c r="AX218" s="300"/>
      <c r="AY218" s="300"/>
      <c r="AZ218" s="300"/>
      <c r="BA218" s="300"/>
      <c r="BB218" s="300"/>
      <c r="BC218" s="300"/>
      <c r="BD218" s="300"/>
      <c r="BE218" s="300"/>
      <c r="BF218" s="300"/>
      <c r="BG218" s="300"/>
      <c r="BH218" s="300"/>
      <c r="BI218" s="300"/>
      <c r="BJ218" s="300"/>
      <c r="BK218" s="300"/>
      <c r="BL218" s="300"/>
      <c r="BM218" s="300"/>
      <c r="BN218" s="300"/>
      <c r="BO218" s="300"/>
      <c r="BP218" s="300"/>
      <c r="BQ218" s="300"/>
      <c r="BR218" s="300"/>
      <c r="BS218" s="300"/>
      <c r="BT218" s="300"/>
      <c r="BU218" s="300"/>
      <c r="BV218" s="300"/>
      <c r="BW218" s="300"/>
      <c r="BX218" s="300"/>
      <c r="BY218" s="300"/>
      <c r="BZ218" s="300"/>
      <c r="CA218" s="300"/>
      <c r="CB218" s="300"/>
      <c r="CC218" s="300"/>
      <c r="CD218" s="300"/>
      <c r="CE218" s="300"/>
      <c r="CF218" s="300"/>
      <c r="CG218" s="300"/>
      <c r="CH218" s="300"/>
      <c r="CI218" s="300"/>
      <c r="CJ218" s="300"/>
      <c r="CK218" s="300"/>
      <c r="CL218" s="300"/>
      <c r="CM218" s="300"/>
      <c r="CN218" s="300"/>
      <c r="CO218" s="300"/>
      <c r="CP218" s="300"/>
      <c r="CQ218" s="300"/>
      <c r="CR218" s="300"/>
      <c r="CS218" s="300"/>
      <c r="CT218" s="300"/>
      <c r="CU218" s="300"/>
      <c r="CV218" s="300"/>
      <c r="CW218" s="300"/>
      <c r="CX218" s="300"/>
      <c r="CY218" s="300"/>
      <c r="CZ218" s="300"/>
      <c r="DA218" s="300"/>
      <c r="DB218" s="300"/>
      <c r="DC218" s="300"/>
      <c r="DD218" s="300"/>
      <c r="DE218" s="300"/>
      <c r="DF218" s="300"/>
      <c r="DG218" s="300"/>
      <c r="DH218" s="300"/>
      <c r="DI218" s="300"/>
      <c r="DJ218" s="300"/>
      <c r="DK218" s="300"/>
      <c r="DL218" s="300"/>
      <c r="DM218" s="300"/>
      <c r="DN218" s="300"/>
      <c r="DO218" s="300"/>
      <c r="DP218" s="300"/>
      <c r="DQ218" s="300"/>
      <c r="DR218" s="300"/>
      <c r="DS218" s="300"/>
      <c r="DT218" s="300"/>
      <c r="DU218" s="300"/>
      <c r="DV218" s="300"/>
      <c r="DW218" s="300"/>
      <c r="DX218" s="300"/>
      <c r="DY218" s="300"/>
      <c r="DZ218" s="300"/>
      <c r="EA218" s="300"/>
      <c r="EB218" s="300"/>
      <c r="EC218" s="300"/>
      <c r="ED218" s="300"/>
      <c r="EE218" s="300"/>
      <c r="EF218" s="300"/>
      <c r="EG218" s="300"/>
      <c r="EH218" s="300"/>
      <c r="EI218" s="300"/>
      <c r="EJ218" s="300"/>
      <c r="EK218" s="300"/>
      <c r="EL218" s="300"/>
      <c r="EM218" s="300"/>
      <c r="EN218" s="300"/>
      <c r="EO218" s="300"/>
      <c r="EP218" s="300"/>
      <c r="EQ218" s="300"/>
      <c r="ER218" s="300"/>
      <c r="ES218" s="300"/>
      <c r="ET218" s="300"/>
      <c r="EU218" s="300"/>
      <c r="EV218" s="300"/>
      <c r="EW218" s="300"/>
      <c r="EX218" s="300"/>
      <c r="EY218" s="300"/>
      <c r="EZ218" s="300"/>
      <c r="FA218" s="300"/>
      <c r="FB218" s="300"/>
      <c r="FC218" s="300"/>
      <c r="FD218" s="300"/>
      <c r="FE218" s="300"/>
      <c r="FF218" s="300"/>
      <c r="FG218" s="300"/>
      <c r="FH218" s="300"/>
      <c r="FI218" s="300"/>
      <c r="FJ218" s="300"/>
      <c r="FK218" s="300"/>
      <c r="FL218" s="300"/>
      <c r="FM218" s="300"/>
      <c r="FN218" s="300"/>
      <c r="FO218" s="300"/>
      <c r="FP218" s="300"/>
      <c r="FQ218" s="300"/>
      <c r="FR218" s="300"/>
      <c r="FS218" s="300"/>
      <c r="FT218" s="300"/>
      <c r="FU218" s="300"/>
      <c r="FV218" s="300"/>
      <c r="FW218" s="300"/>
      <c r="FX218" s="300"/>
      <c r="FY218" s="300"/>
      <c r="FZ218" s="300"/>
      <c r="GA218" s="300"/>
      <c r="GB218" s="300"/>
      <c r="GC218" s="300"/>
      <c r="GD218" s="300"/>
      <c r="GE218" s="300"/>
      <c r="GF218" s="300"/>
      <c r="GG218" s="300"/>
    </row>
    <row r="219" spans="1:189" s="282" customFormat="1" ht="15.75" hidden="1" customHeight="1">
      <c r="A219" s="172"/>
      <c r="B219" s="454"/>
      <c r="C219" s="1871" t="s">
        <v>185</v>
      </c>
      <c r="D219" s="1872"/>
      <c r="E219" s="274"/>
      <c r="F219" s="274"/>
      <c r="G219" s="459"/>
      <c r="H219" s="477"/>
      <c r="I219" s="172"/>
      <c r="J219" s="172"/>
      <c r="K219" s="172"/>
      <c r="L219" s="274"/>
    </row>
    <row r="220" spans="1:189" s="282" customFormat="1" ht="34.9" hidden="1" customHeight="1">
      <c r="A220" s="172"/>
      <c r="B220" s="454"/>
      <c r="C220" s="455" t="s">
        <v>251</v>
      </c>
      <c r="D220" s="1871" t="s">
        <v>803</v>
      </c>
      <c r="E220" s="1873"/>
      <c r="F220" s="1874"/>
      <c r="G220" s="459"/>
      <c r="H220" s="477"/>
      <c r="I220" s="172"/>
      <c r="J220" s="172"/>
      <c r="K220" s="172"/>
      <c r="L220" s="274"/>
    </row>
    <row r="221" spans="1:189" s="220" customFormat="1" ht="21.6" hidden="1" customHeight="1">
      <c r="A221" s="226"/>
      <c r="B221" s="495"/>
      <c r="C221" s="455" t="s">
        <v>491</v>
      </c>
      <c r="D221" s="1868" t="s">
        <v>801</v>
      </c>
      <c r="E221" s="1869"/>
      <c r="F221" s="1870"/>
      <c r="G221" s="459"/>
      <c r="H221" s="455"/>
      <c r="I221" s="455"/>
      <c r="J221" s="455"/>
      <c r="K221" s="455"/>
      <c r="L221" s="446"/>
    </row>
    <row r="222" spans="1:189" s="106" customFormat="1" ht="66" hidden="1" customHeight="1">
      <c r="A222" s="172"/>
      <c r="B222" s="454"/>
      <c r="C222" s="1136">
        <v>1</v>
      </c>
      <c r="D222" s="1137" t="s">
        <v>1937</v>
      </c>
      <c r="E222" s="663" t="s">
        <v>23</v>
      </c>
      <c r="F222" s="663" t="s">
        <v>1938</v>
      </c>
      <c r="G222" s="664">
        <v>0.48426999999999998</v>
      </c>
      <c r="H222" s="1138"/>
      <c r="I222" s="1138">
        <v>0.48430000000000001</v>
      </c>
      <c r="J222" s="664" t="s">
        <v>76</v>
      </c>
      <c r="K222" s="663" t="s">
        <v>1939</v>
      </c>
      <c r="L222" s="663" t="s">
        <v>1940</v>
      </c>
    </row>
    <row r="223" spans="1:189" s="106" customFormat="1" ht="111.6" hidden="1" customHeight="1">
      <c r="A223" s="172"/>
      <c r="B223" s="454"/>
      <c r="C223" s="92">
        <v>9</v>
      </c>
      <c r="D223" s="1137" t="s">
        <v>1941</v>
      </c>
      <c r="E223" s="92" t="s">
        <v>23</v>
      </c>
      <c r="F223" s="92" t="s">
        <v>1942</v>
      </c>
      <c r="G223" s="664">
        <v>3.9</v>
      </c>
      <c r="H223" s="1138"/>
      <c r="I223" s="1137">
        <v>3.9</v>
      </c>
      <c r="J223" s="664" t="s">
        <v>76</v>
      </c>
      <c r="K223" s="663" t="s">
        <v>1943</v>
      </c>
      <c r="L223" s="663" t="s">
        <v>1944</v>
      </c>
    </row>
    <row r="224" spans="1:189" s="106" customFormat="1" ht="98.25" hidden="1" customHeight="1">
      <c r="A224" s="172"/>
      <c r="B224" s="454"/>
      <c r="C224" s="92">
        <v>11</v>
      </c>
      <c r="D224" s="1137" t="s">
        <v>1945</v>
      </c>
      <c r="E224" s="92" t="s">
        <v>23</v>
      </c>
      <c r="F224" s="663" t="s">
        <v>1946</v>
      </c>
      <c r="G224" s="664">
        <v>4.8026</v>
      </c>
      <c r="H224" s="1138"/>
      <c r="I224" s="1138">
        <v>4.8026</v>
      </c>
      <c r="J224" s="664" t="s">
        <v>76</v>
      </c>
      <c r="K224" s="663" t="s">
        <v>1947</v>
      </c>
      <c r="L224" s="92" t="s">
        <v>1948</v>
      </c>
    </row>
    <row r="225" spans="1:12" s="106" customFormat="1" ht="98.25" hidden="1" customHeight="1">
      <c r="A225" s="172"/>
      <c r="B225" s="454"/>
      <c r="C225" s="92">
        <v>15</v>
      </c>
      <c r="D225" s="47" t="s">
        <v>1949</v>
      </c>
      <c r="E225" s="92" t="s">
        <v>20</v>
      </c>
      <c r="F225" s="92" t="s">
        <v>1950</v>
      </c>
      <c r="G225" s="685">
        <v>7.8399999999999997E-2</v>
      </c>
      <c r="H225" s="777"/>
      <c r="I225" s="1139">
        <v>7.8399999999999997E-2</v>
      </c>
      <c r="J225" s="667" t="s">
        <v>76</v>
      </c>
      <c r="K225" s="92" t="s">
        <v>1951</v>
      </c>
      <c r="L225" s="92" t="s">
        <v>1952</v>
      </c>
    </row>
    <row r="226" spans="1:12" s="106" customFormat="1" ht="98.25" hidden="1" customHeight="1">
      <c r="A226" s="172"/>
      <c r="B226" s="454"/>
      <c r="C226" s="92">
        <v>17</v>
      </c>
      <c r="D226" s="47" t="s">
        <v>1953</v>
      </c>
      <c r="E226" s="92" t="s">
        <v>14</v>
      </c>
      <c r="F226" s="92" t="s">
        <v>1950</v>
      </c>
      <c r="G226" s="685">
        <v>0.12328</v>
      </c>
      <c r="H226" s="777"/>
      <c r="I226" s="1139">
        <v>0.12328</v>
      </c>
      <c r="J226" s="1140" t="s">
        <v>76</v>
      </c>
      <c r="K226" s="92" t="s">
        <v>1954</v>
      </c>
      <c r="L226" s="92" t="s">
        <v>1955</v>
      </c>
    </row>
    <row r="227" spans="1:12" s="106" customFormat="1" ht="129" hidden="1" customHeight="1">
      <c r="A227" s="172"/>
      <c r="B227" s="454"/>
      <c r="C227" s="92">
        <v>18</v>
      </c>
      <c r="D227" s="783" t="s">
        <v>1956</v>
      </c>
      <c r="E227" s="92" t="s">
        <v>23</v>
      </c>
      <c r="F227" s="92" t="s">
        <v>1950</v>
      </c>
      <c r="G227" s="685">
        <v>1E-3</v>
      </c>
      <c r="H227" s="777"/>
      <c r="I227" s="777">
        <v>1E-3</v>
      </c>
      <c r="J227" s="1140" t="s">
        <v>76</v>
      </c>
      <c r="K227" s="92" t="s">
        <v>1957</v>
      </c>
      <c r="L227" s="92" t="s">
        <v>1958</v>
      </c>
    </row>
    <row r="228" spans="1:12" s="106" customFormat="1" ht="80.45" hidden="1" customHeight="1">
      <c r="A228" s="172"/>
      <c r="B228" s="454"/>
      <c r="C228" s="92">
        <v>19</v>
      </c>
      <c r="D228" s="1137" t="s">
        <v>1959</v>
      </c>
      <c r="E228" s="92" t="s">
        <v>23</v>
      </c>
      <c r="F228" s="663" t="s">
        <v>1938</v>
      </c>
      <c r="G228" s="664">
        <v>0.56000000000000005</v>
      </c>
      <c r="H228" s="1138"/>
      <c r="I228" s="1141">
        <v>0.56000000000000005</v>
      </c>
      <c r="J228" s="664" t="s">
        <v>76</v>
      </c>
      <c r="K228" s="92" t="s">
        <v>1960</v>
      </c>
      <c r="L228" s="92" t="s">
        <v>1961</v>
      </c>
    </row>
    <row r="229" spans="1:12" s="106" customFormat="1" ht="82.15" hidden="1" customHeight="1">
      <c r="A229" s="172"/>
      <c r="B229" s="454"/>
      <c r="C229" s="601">
        <v>20</v>
      </c>
      <c r="D229" s="47" t="s">
        <v>1962</v>
      </c>
      <c r="E229" s="77" t="s">
        <v>23</v>
      </c>
      <c r="F229" s="92" t="s">
        <v>441</v>
      </c>
      <c r="G229" s="682">
        <f>+I229</f>
        <v>3.1600000000000003E-2</v>
      </c>
      <c r="H229" s="1142"/>
      <c r="I229" s="1143">
        <v>3.1600000000000003E-2</v>
      </c>
      <c r="J229" s="783" t="s">
        <v>76</v>
      </c>
      <c r="K229" s="92" t="s">
        <v>1963</v>
      </c>
      <c r="L229" s="92" t="s">
        <v>1964</v>
      </c>
    </row>
    <row r="230" spans="1:12" s="106" customFormat="1" ht="64.150000000000006" hidden="1" customHeight="1">
      <c r="A230" s="402"/>
      <c r="B230" s="497"/>
      <c r="C230" s="1136">
        <v>21</v>
      </c>
      <c r="D230" s="1137" t="s">
        <v>1965</v>
      </c>
      <c r="E230" s="663" t="s">
        <v>23</v>
      </c>
      <c r="F230" s="663" t="s">
        <v>1938</v>
      </c>
      <c r="G230" s="664">
        <v>0.01</v>
      </c>
      <c r="H230" s="1138"/>
      <c r="I230" s="1137">
        <v>0.01</v>
      </c>
      <c r="J230" s="664" t="s">
        <v>76</v>
      </c>
      <c r="K230" s="664" t="s">
        <v>1966</v>
      </c>
      <c r="L230" s="663" t="s">
        <v>1967</v>
      </c>
    </row>
    <row r="231" spans="1:12" s="282" customFormat="1" ht="15.75" hidden="1" customHeight="1">
      <c r="A231" s="172"/>
      <c r="B231" s="454"/>
      <c r="C231" s="1871" t="s">
        <v>186</v>
      </c>
      <c r="D231" s="1872"/>
      <c r="E231" s="274"/>
      <c r="F231" s="274"/>
      <c r="G231" s="459"/>
      <c r="H231" s="477"/>
      <c r="I231" s="172"/>
      <c r="J231" s="172"/>
      <c r="K231" s="172"/>
      <c r="L231" s="274"/>
    </row>
    <row r="232" spans="1:12" s="282" customFormat="1" ht="50.25" hidden="1" customHeight="1">
      <c r="A232" s="172"/>
      <c r="B232" s="454"/>
      <c r="C232" s="455" t="s">
        <v>251</v>
      </c>
      <c r="D232" s="1871" t="s">
        <v>803</v>
      </c>
      <c r="E232" s="1873"/>
      <c r="F232" s="1874"/>
      <c r="G232" s="459"/>
      <c r="H232" s="477"/>
      <c r="I232" s="172"/>
      <c r="J232" s="172"/>
      <c r="K232" s="172"/>
      <c r="L232" s="274"/>
    </row>
    <row r="233" spans="1:12" s="302" customFormat="1" ht="18.600000000000001" hidden="1" customHeight="1">
      <c r="A233" s="498"/>
      <c r="B233" s="499"/>
      <c r="C233" s="455" t="s">
        <v>491</v>
      </c>
      <c r="D233" s="1871" t="s">
        <v>801</v>
      </c>
      <c r="E233" s="1905"/>
      <c r="F233" s="1906"/>
      <c r="G233" s="459"/>
      <c r="H233" s="477"/>
      <c r="I233" s="172"/>
      <c r="J233" s="172"/>
      <c r="K233" s="172"/>
      <c r="L233" s="274"/>
    </row>
    <row r="234" spans="1:12" s="414" customFormat="1" ht="78.75" hidden="1">
      <c r="A234" s="500"/>
      <c r="B234" s="501"/>
      <c r="C234" s="1146">
        <v>1</v>
      </c>
      <c r="D234" s="1146" t="s">
        <v>1976</v>
      </c>
      <c r="E234" s="1146" t="s">
        <v>1977</v>
      </c>
      <c r="F234" s="1146" t="s">
        <v>1978</v>
      </c>
      <c r="G234" s="1147">
        <v>21.11</v>
      </c>
      <c r="H234" s="1147"/>
      <c r="I234" s="1147">
        <v>21.11</v>
      </c>
      <c r="J234" s="1147"/>
      <c r="K234" s="1146" t="s">
        <v>1979</v>
      </c>
      <c r="L234" s="1148" t="s">
        <v>1980</v>
      </c>
    </row>
    <row r="235" spans="1:12" s="414" customFormat="1" ht="63" hidden="1">
      <c r="A235" s="500"/>
      <c r="B235" s="501"/>
      <c r="C235" s="1146">
        <v>2</v>
      </c>
      <c r="D235" s="1146" t="s">
        <v>1981</v>
      </c>
      <c r="E235" s="1146" t="s">
        <v>1977</v>
      </c>
      <c r="F235" s="1146" t="s">
        <v>1978</v>
      </c>
      <c r="G235" s="1147">
        <f>1.15*30/10</f>
        <v>3.45</v>
      </c>
      <c r="H235" s="1147"/>
      <c r="I235" s="1147">
        <v>3.45</v>
      </c>
      <c r="J235" s="1147"/>
      <c r="K235" s="1146" t="s">
        <v>1982</v>
      </c>
      <c r="L235" s="1148" t="s">
        <v>1983</v>
      </c>
    </row>
    <row r="236" spans="1:12" s="414" customFormat="1" ht="63" hidden="1">
      <c r="A236" s="500"/>
      <c r="B236" s="501"/>
      <c r="C236" s="1146">
        <v>3</v>
      </c>
      <c r="D236" s="1146" t="s">
        <v>1984</v>
      </c>
      <c r="E236" s="1146" t="s">
        <v>1977</v>
      </c>
      <c r="F236" s="1146" t="s">
        <v>1978</v>
      </c>
      <c r="G236" s="1147">
        <v>5.3</v>
      </c>
      <c r="H236" s="1147"/>
      <c r="I236" s="1147">
        <f>G236</f>
        <v>5.3</v>
      </c>
      <c r="J236" s="1147"/>
      <c r="K236" s="1146" t="s">
        <v>1985</v>
      </c>
      <c r="L236" s="1148" t="s">
        <v>1986</v>
      </c>
    </row>
    <row r="237" spans="1:12" s="414" customFormat="1" ht="66.599999999999994" hidden="1" customHeight="1">
      <c r="A237" s="500"/>
      <c r="B237" s="501"/>
      <c r="C237" s="1146">
        <v>6</v>
      </c>
      <c r="D237" s="1146" t="s">
        <v>1987</v>
      </c>
      <c r="E237" s="1146" t="s">
        <v>1977</v>
      </c>
      <c r="F237" s="1146" t="s">
        <v>1978</v>
      </c>
      <c r="G237" s="1147">
        <v>5.55</v>
      </c>
      <c r="H237" s="1147"/>
      <c r="I237" s="1147">
        <v>5.55</v>
      </c>
      <c r="J237" s="1147"/>
      <c r="K237" s="1146" t="s">
        <v>1988</v>
      </c>
      <c r="L237" s="1146" t="s">
        <v>1989</v>
      </c>
    </row>
    <row r="238" spans="1:12" s="414" customFormat="1" ht="46.9" hidden="1" customHeight="1">
      <c r="A238" s="500"/>
      <c r="B238" s="501"/>
      <c r="C238" s="1146">
        <v>8</v>
      </c>
      <c r="D238" s="1146" t="s">
        <v>1990</v>
      </c>
      <c r="E238" s="1146" t="s">
        <v>65</v>
      </c>
      <c r="F238" s="6" t="s">
        <v>1991</v>
      </c>
      <c r="G238" s="1147">
        <v>0.8</v>
      </c>
      <c r="H238" s="1147"/>
      <c r="I238" s="1147">
        <v>0.8</v>
      </c>
      <c r="J238" s="1147"/>
      <c r="K238" s="1146" t="s">
        <v>1992</v>
      </c>
      <c r="L238" s="1146" t="s">
        <v>1993</v>
      </c>
    </row>
    <row r="239" spans="1:12" s="414" customFormat="1" ht="64.900000000000006" hidden="1" customHeight="1">
      <c r="A239" s="500"/>
      <c r="B239" s="501"/>
      <c r="C239" s="1146">
        <v>9</v>
      </c>
      <c r="D239" s="1146" t="s">
        <v>1994</v>
      </c>
      <c r="E239" s="1146" t="s">
        <v>23</v>
      </c>
      <c r="F239" s="6" t="s">
        <v>1991</v>
      </c>
      <c r="G239" s="1147">
        <v>11.27</v>
      </c>
      <c r="H239" s="1147"/>
      <c r="I239" s="1147">
        <v>11.27</v>
      </c>
      <c r="J239" s="1147"/>
      <c r="K239" s="1146" t="s">
        <v>1995</v>
      </c>
      <c r="L239" s="1146" t="s">
        <v>1996</v>
      </c>
    </row>
    <row r="240" spans="1:12" s="414" customFormat="1" ht="63.6" hidden="1" customHeight="1">
      <c r="A240" s="500"/>
      <c r="B240" s="501"/>
      <c r="C240" s="1146">
        <v>10</v>
      </c>
      <c r="D240" s="1146" t="s">
        <v>1997</v>
      </c>
      <c r="E240" s="1146" t="s">
        <v>23</v>
      </c>
      <c r="F240" s="6" t="s">
        <v>1991</v>
      </c>
      <c r="G240" s="1147">
        <v>2.46</v>
      </c>
      <c r="H240" s="1147"/>
      <c r="I240" s="1147">
        <v>2.46</v>
      </c>
      <c r="J240" s="1147"/>
      <c r="K240" s="1146" t="s">
        <v>1998</v>
      </c>
      <c r="L240" s="1146" t="s">
        <v>1999</v>
      </c>
    </row>
    <row r="241" spans="1:12" s="414" customFormat="1" ht="61.9" hidden="1" customHeight="1">
      <c r="A241" s="500"/>
      <c r="B241" s="501"/>
      <c r="C241" s="1146">
        <v>11</v>
      </c>
      <c r="D241" s="1146" t="s">
        <v>2000</v>
      </c>
      <c r="E241" s="1146" t="s">
        <v>23</v>
      </c>
      <c r="F241" s="6" t="s">
        <v>1991</v>
      </c>
      <c r="G241" s="1147">
        <v>2.25</v>
      </c>
      <c r="H241" s="1147"/>
      <c r="I241" s="1147">
        <v>2.25</v>
      </c>
      <c r="J241" s="1147"/>
      <c r="K241" s="1146" t="s">
        <v>2001</v>
      </c>
      <c r="L241" s="1146" t="s">
        <v>2002</v>
      </c>
    </row>
    <row r="242" spans="1:12" s="414" customFormat="1" ht="45.6" hidden="1" customHeight="1">
      <c r="A242" s="500"/>
      <c r="B242" s="501"/>
      <c r="C242" s="1146">
        <v>12</v>
      </c>
      <c r="D242" s="1146" t="s">
        <v>2003</v>
      </c>
      <c r="E242" s="1146" t="s">
        <v>22</v>
      </c>
      <c r="F242" s="6" t="s">
        <v>1991</v>
      </c>
      <c r="G242" s="1147">
        <v>2.2000000000000002</v>
      </c>
      <c r="H242" s="1147"/>
      <c r="I242" s="1147">
        <f>+G242</f>
        <v>2.2000000000000002</v>
      </c>
      <c r="J242" s="1147"/>
      <c r="K242" s="1146" t="str">
        <f>+VLOOKUP(D242,'[14]TONG HOP(update sheet nay)'!$B$13:$AI$123,3,0)</f>
        <v>Kiêu Kỵ</v>
      </c>
      <c r="L242" s="1146" t="s">
        <v>2004</v>
      </c>
    </row>
    <row r="243" spans="1:12" s="414" customFormat="1" ht="52.9" hidden="1" customHeight="1">
      <c r="A243" s="500"/>
      <c r="B243" s="501"/>
      <c r="C243" s="1146">
        <v>15</v>
      </c>
      <c r="D243" s="1146" t="s">
        <v>2005</v>
      </c>
      <c r="E243" s="1146" t="s">
        <v>24</v>
      </c>
      <c r="F243" s="1146" t="s">
        <v>2006</v>
      </c>
      <c r="G243" s="1147">
        <v>5</v>
      </c>
      <c r="H243" s="1147"/>
      <c r="I243" s="1147">
        <v>5</v>
      </c>
      <c r="J243" s="1147"/>
      <c r="K243" s="1146" t="s">
        <v>2007</v>
      </c>
      <c r="L243" s="1146" t="s">
        <v>2008</v>
      </c>
    </row>
    <row r="244" spans="1:12" s="414" customFormat="1" ht="50.45" hidden="1" customHeight="1">
      <c r="A244" s="500"/>
      <c r="B244" s="501"/>
      <c r="C244" s="1146">
        <v>16</v>
      </c>
      <c r="D244" s="1146" t="s">
        <v>2009</v>
      </c>
      <c r="E244" s="1146" t="s">
        <v>24</v>
      </c>
      <c r="F244" s="6" t="s">
        <v>1991</v>
      </c>
      <c r="G244" s="1147">
        <v>1.63</v>
      </c>
      <c r="H244" s="1147"/>
      <c r="I244" s="1147">
        <v>1.63</v>
      </c>
      <c r="J244" s="1147"/>
      <c r="K244" s="1146" t="s">
        <v>2010</v>
      </c>
      <c r="L244" s="1146" t="s">
        <v>2011</v>
      </c>
    </row>
    <row r="245" spans="1:12" s="414" customFormat="1" ht="64.900000000000006" hidden="1" customHeight="1">
      <c r="A245" s="500"/>
      <c r="B245" s="501"/>
      <c r="C245" s="1146">
        <v>17</v>
      </c>
      <c r="D245" s="1146" t="s">
        <v>2012</v>
      </c>
      <c r="E245" s="1146" t="s">
        <v>22</v>
      </c>
      <c r="F245" s="6" t="s">
        <v>1991</v>
      </c>
      <c r="G245" s="1147">
        <v>0.44</v>
      </c>
      <c r="H245" s="1147"/>
      <c r="I245" s="1147">
        <v>0.44</v>
      </c>
      <c r="J245" s="1147"/>
      <c r="K245" s="1146" t="s">
        <v>2013</v>
      </c>
      <c r="L245" s="1146" t="s">
        <v>2014</v>
      </c>
    </row>
    <row r="246" spans="1:12" s="414" customFormat="1" ht="84.6" hidden="1" customHeight="1">
      <c r="A246" s="500"/>
      <c r="B246" s="501"/>
      <c r="C246" s="1146">
        <v>19</v>
      </c>
      <c r="D246" s="1146" t="s">
        <v>2015</v>
      </c>
      <c r="E246" s="1146" t="s">
        <v>71</v>
      </c>
      <c r="F246" s="1146" t="s">
        <v>2016</v>
      </c>
      <c r="G246" s="1147">
        <v>11.2</v>
      </c>
      <c r="H246" s="1147"/>
      <c r="I246" s="1147">
        <v>11.2</v>
      </c>
      <c r="J246" s="1147"/>
      <c r="K246" s="1146" t="s">
        <v>2017</v>
      </c>
      <c r="L246" s="1146" t="s">
        <v>2018</v>
      </c>
    </row>
    <row r="247" spans="1:12" s="414" customFormat="1" ht="110.25" hidden="1">
      <c r="A247" s="500"/>
      <c r="B247" s="501"/>
      <c r="C247" s="1146">
        <v>21</v>
      </c>
      <c r="D247" s="1146" t="s">
        <v>2019</v>
      </c>
      <c r="E247" s="1146" t="s">
        <v>22</v>
      </c>
      <c r="F247" s="6" t="s">
        <v>1991</v>
      </c>
      <c r="G247" s="1147">
        <v>3.9</v>
      </c>
      <c r="H247" s="1147"/>
      <c r="I247" s="1147">
        <v>3.9</v>
      </c>
      <c r="J247" s="1147"/>
      <c r="K247" s="1146" t="s">
        <v>2020</v>
      </c>
      <c r="L247" s="1146" t="s">
        <v>2021</v>
      </c>
    </row>
    <row r="248" spans="1:12" s="414" customFormat="1" ht="78.75" hidden="1">
      <c r="A248" s="500"/>
      <c r="B248" s="501"/>
      <c r="C248" s="1146">
        <v>22</v>
      </c>
      <c r="D248" s="1146" t="s">
        <v>2022</v>
      </c>
      <c r="E248" s="1146" t="s">
        <v>22</v>
      </c>
      <c r="F248" s="6" t="s">
        <v>1991</v>
      </c>
      <c r="G248" s="1147">
        <v>0.75</v>
      </c>
      <c r="H248" s="1147"/>
      <c r="I248" s="1147">
        <v>0.75</v>
      </c>
      <c r="J248" s="1147"/>
      <c r="K248" s="1146" t="s">
        <v>2023</v>
      </c>
      <c r="L248" s="1146" t="s">
        <v>2024</v>
      </c>
    </row>
    <row r="249" spans="1:12" s="414" customFormat="1" ht="78.75" hidden="1">
      <c r="A249" s="500"/>
      <c r="B249" s="501"/>
      <c r="C249" s="1146">
        <v>23</v>
      </c>
      <c r="D249" s="1146" t="s">
        <v>2025</v>
      </c>
      <c r="E249" s="1146" t="s">
        <v>22</v>
      </c>
      <c r="F249" s="6" t="s">
        <v>1991</v>
      </c>
      <c r="G249" s="1147">
        <v>0.62</v>
      </c>
      <c r="H249" s="1147"/>
      <c r="I249" s="1147">
        <v>0.62</v>
      </c>
      <c r="J249" s="1147"/>
      <c r="K249" s="1146" t="s">
        <v>2023</v>
      </c>
      <c r="L249" s="1146" t="s">
        <v>2026</v>
      </c>
    </row>
    <row r="250" spans="1:12" s="414" customFormat="1" ht="78.75" hidden="1">
      <c r="A250" s="500"/>
      <c r="B250" s="501"/>
      <c r="C250" s="1146">
        <v>24</v>
      </c>
      <c r="D250" s="1146" t="s">
        <v>2027</v>
      </c>
      <c r="E250" s="1146" t="s">
        <v>22</v>
      </c>
      <c r="F250" s="6" t="s">
        <v>1991</v>
      </c>
      <c r="G250" s="1147">
        <v>0.85</v>
      </c>
      <c r="H250" s="1147"/>
      <c r="I250" s="1147">
        <v>0.85</v>
      </c>
      <c r="J250" s="1147"/>
      <c r="K250" s="1146" t="s">
        <v>2023</v>
      </c>
      <c r="L250" s="1146" t="s">
        <v>2028</v>
      </c>
    </row>
    <row r="251" spans="1:12" s="303" customFormat="1" ht="110.25" hidden="1">
      <c r="A251" s="500"/>
      <c r="B251" s="501"/>
      <c r="C251" s="1146">
        <v>25</v>
      </c>
      <c r="D251" s="1146" t="s">
        <v>2029</v>
      </c>
      <c r="E251" s="1146" t="s">
        <v>24</v>
      </c>
      <c r="F251" s="6" t="s">
        <v>1991</v>
      </c>
      <c r="G251" s="1147">
        <v>1.8</v>
      </c>
      <c r="H251" s="1147"/>
      <c r="I251" s="1147">
        <v>1.8</v>
      </c>
      <c r="J251" s="1147"/>
      <c r="K251" s="1146" t="s">
        <v>2010</v>
      </c>
      <c r="L251" s="1146" t="s">
        <v>2030</v>
      </c>
    </row>
    <row r="252" spans="1:12" s="303" customFormat="1" ht="63" hidden="1">
      <c r="A252" s="500"/>
      <c r="B252" s="501"/>
      <c r="C252" s="1146">
        <v>27</v>
      </c>
      <c r="D252" s="1146" t="s">
        <v>2031</v>
      </c>
      <c r="E252" s="1146" t="s">
        <v>24</v>
      </c>
      <c r="F252" s="6" t="s">
        <v>1991</v>
      </c>
      <c r="G252" s="1147">
        <v>0.38</v>
      </c>
      <c r="H252" s="1147"/>
      <c r="I252" s="1147">
        <v>0.38</v>
      </c>
      <c r="J252" s="1147"/>
      <c r="K252" s="1146" t="s">
        <v>2032</v>
      </c>
      <c r="L252" s="1146" t="s">
        <v>2033</v>
      </c>
    </row>
    <row r="253" spans="1:12" s="303" customFormat="1" ht="63" hidden="1">
      <c r="A253" s="500"/>
      <c r="B253" s="501"/>
      <c r="C253" s="1146">
        <v>28</v>
      </c>
      <c r="D253" s="1146" t="s">
        <v>2034</v>
      </c>
      <c r="E253" s="1146" t="s">
        <v>71</v>
      </c>
      <c r="F253" s="1146" t="s">
        <v>1978</v>
      </c>
      <c r="G253" s="1147">
        <v>4.38</v>
      </c>
      <c r="H253" s="1147">
        <v>4.38</v>
      </c>
      <c r="I253" s="1147">
        <v>4.38</v>
      </c>
      <c r="J253" s="1147"/>
      <c r="K253" s="1146" t="s">
        <v>2035</v>
      </c>
      <c r="L253" s="1146" t="s">
        <v>2036</v>
      </c>
    </row>
    <row r="254" spans="1:12" s="304" customFormat="1" ht="69" hidden="1" customHeight="1">
      <c r="A254" s="502"/>
      <c r="B254" s="503"/>
      <c r="C254" s="1146">
        <v>29</v>
      </c>
      <c r="D254" s="1146" t="s">
        <v>2037</v>
      </c>
      <c r="E254" s="1146" t="s">
        <v>38</v>
      </c>
      <c r="F254" s="6" t="s">
        <v>1991</v>
      </c>
      <c r="G254" s="1147">
        <v>0.90359999999999996</v>
      </c>
      <c r="H254" s="1147">
        <v>0.90359999999999996</v>
      </c>
      <c r="I254" s="1147">
        <v>0.90359999999999996</v>
      </c>
      <c r="J254" s="1147"/>
      <c r="K254" s="1146" t="s">
        <v>2038</v>
      </c>
      <c r="L254" s="1146" t="s">
        <v>2039</v>
      </c>
    </row>
    <row r="255" spans="1:12" s="305" customFormat="1" ht="61.5" hidden="1" customHeight="1">
      <c r="A255" s="504"/>
      <c r="B255" s="505"/>
      <c r="C255" s="1146">
        <v>30</v>
      </c>
      <c r="D255" s="1146" t="s">
        <v>2040</v>
      </c>
      <c r="E255" s="1146" t="s">
        <v>24</v>
      </c>
      <c r="F255" s="6" t="s">
        <v>1991</v>
      </c>
      <c r="G255" s="1147">
        <v>0.37109999999999999</v>
      </c>
      <c r="H255" s="1147">
        <v>0.37109999999999999</v>
      </c>
      <c r="I255" s="1147">
        <v>0.37109999999999999</v>
      </c>
      <c r="J255" s="1147"/>
      <c r="K255" s="1146" t="s">
        <v>2041</v>
      </c>
      <c r="L255" s="1146" t="s">
        <v>2042</v>
      </c>
    </row>
    <row r="256" spans="1:12" s="302" customFormat="1" ht="18.600000000000001" hidden="1" customHeight="1">
      <c r="A256" s="498"/>
      <c r="B256" s="499"/>
      <c r="C256" s="455" t="s">
        <v>470</v>
      </c>
      <c r="D256" s="1871" t="s">
        <v>797</v>
      </c>
      <c r="E256" s="1905"/>
      <c r="F256" s="1906"/>
      <c r="G256" s="459"/>
      <c r="H256" s="477"/>
      <c r="I256" s="172"/>
      <c r="J256" s="172"/>
      <c r="K256" s="172"/>
      <c r="L256" s="274"/>
    </row>
    <row r="257" spans="1:12" s="305" customFormat="1" ht="52.15" hidden="1" customHeight="1">
      <c r="A257" s="504"/>
      <c r="B257" s="505"/>
      <c r="C257" s="1146">
        <v>31</v>
      </c>
      <c r="D257" s="1146" t="s">
        <v>2043</v>
      </c>
      <c r="E257" s="1146" t="s">
        <v>23</v>
      </c>
      <c r="F257" s="1146" t="s">
        <v>1978</v>
      </c>
      <c r="G257" s="1147">
        <v>10.35</v>
      </c>
      <c r="H257" s="1147"/>
      <c r="I257" s="1147">
        <v>10.35</v>
      </c>
      <c r="J257" s="1147"/>
      <c r="K257" s="1146" t="s">
        <v>2044</v>
      </c>
      <c r="L257" s="13" t="s">
        <v>2045</v>
      </c>
    </row>
    <row r="258" spans="1:12" s="305" customFormat="1" ht="52.15" hidden="1" customHeight="1">
      <c r="A258" s="504"/>
      <c r="B258" s="505"/>
      <c r="C258" s="1146">
        <v>34</v>
      </c>
      <c r="D258" s="1146" t="s">
        <v>2046</v>
      </c>
      <c r="E258" s="1146" t="s">
        <v>23</v>
      </c>
      <c r="F258" s="1146" t="s">
        <v>1978</v>
      </c>
      <c r="G258" s="1147">
        <v>9.73</v>
      </c>
      <c r="H258" s="1147"/>
      <c r="I258" s="1147">
        <v>9.73</v>
      </c>
      <c r="J258" s="1147"/>
      <c r="K258" s="1146" t="s">
        <v>2047</v>
      </c>
      <c r="L258" s="1146" t="s">
        <v>2048</v>
      </c>
    </row>
    <row r="259" spans="1:12" s="305" customFormat="1" ht="52.15" hidden="1" customHeight="1">
      <c r="A259" s="504"/>
      <c r="B259" s="505"/>
      <c r="C259" s="1146">
        <v>35</v>
      </c>
      <c r="D259" s="1146" t="s">
        <v>2049</v>
      </c>
      <c r="E259" s="1146" t="s">
        <v>2050</v>
      </c>
      <c r="F259" s="1146" t="s">
        <v>1978</v>
      </c>
      <c r="G259" s="1147">
        <v>7.38</v>
      </c>
      <c r="H259" s="1147"/>
      <c r="I259" s="1147">
        <v>7.38</v>
      </c>
      <c r="J259" s="1147"/>
      <c r="K259" s="1146" t="s">
        <v>2051</v>
      </c>
      <c r="L259" s="1146" t="s">
        <v>2052</v>
      </c>
    </row>
    <row r="260" spans="1:12" s="305" customFormat="1" ht="52.15" hidden="1" customHeight="1">
      <c r="A260" s="504"/>
      <c r="B260" s="505"/>
      <c r="C260" s="1146">
        <v>37</v>
      </c>
      <c r="D260" s="1146" t="s">
        <v>2053</v>
      </c>
      <c r="E260" s="1146" t="s">
        <v>1977</v>
      </c>
      <c r="F260" s="1146" t="s">
        <v>1978</v>
      </c>
      <c r="G260" s="1147">
        <v>44.5</v>
      </c>
      <c r="H260" s="1147"/>
      <c r="I260" s="1147">
        <v>44.5</v>
      </c>
      <c r="J260" s="1147"/>
      <c r="K260" s="1146" t="s">
        <v>2054</v>
      </c>
      <c r="L260" s="1146" t="s">
        <v>2055</v>
      </c>
    </row>
    <row r="261" spans="1:12" s="305" customFormat="1" ht="52.15" hidden="1" customHeight="1">
      <c r="A261" s="504"/>
      <c r="B261" s="505"/>
      <c r="C261" s="1146">
        <v>38</v>
      </c>
      <c r="D261" s="1146" t="s">
        <v>2056</v>
      </c>
      <c r="E261" s="1146" t="s">
        <v>1977</v>
      </c>
      <c r="F261" s="1146" t="s">
        <v>1978</v>
      </c>
      <c r="G261" s="1147">
        <v>6.5959999999999992</v>
      </c>
      <c r="H261" s="1147"/>
      <c r="I261" s="1147">
        <f>G261</f>
        <v>6.5959999999999992</v>
      </c>
      <c r="J261" s="1147"/>
      <c r="K261" s="1146" t="s">
        <v>2057</v>
      </c>
      <c r="L261" s="1149" t="s">
        <v>2058</v>
      </c>
    </row>
    <row r="262" spans="1:12" s="305" customFormat="1" ht="52.15" hidden="1" customHeight="1">
      <c r="A262" s="504"/>
      <c r="B262" s="505"/>
      <c r="C262" s="1146">
        <v>39</v>
      </c>
      <c r="D262" s="1146" t="s">
        <v>2059</v>
      </c>
      <c r="E262" s="1146" t="s">
        <v>23</v>
      </c>
      <c r="F262" s="6" t="s">
        <v>1991</v>
      </c>
      <c r="G262" s="1147">
        <v>0.4</v>
      </c>
      <c r="H262" s="1147"/>
      <c r="I262" s="1147">
        <v>0.4</v>
      </c>
      <c r="J262" s="1147"/>
      <c r="K262" s="1146" t="s">
        <v>1982</v>
      </c>
      <c r="L262" s="1146" t="s">
        <v>2060</v>
      </c>
    </row>
    <row r="263" spans="1:12" s="305" customFormat="1" ht="52.15" hidden="1" customHeight="1">
      <c r="A263" s="504"/>
      <c r="B263" s="505"/>
      <c r="C263" s="1146">
        <v>40</v>
      </c>
      <c r="D263" s="1146" t="s">
        <v>2061</v>
      </c>
      <c r="E263" s="1146" t="s">
        <v>23</v>
      </c>
      <c r="F263" s="6" t="s">
        <v>1991</v>
      </c>
      <c r="G263" s="1147">
        <v>0.1</v>
      </c>
      <c r="H263" s="1147"/>
      <c r="I263" s="1147">
        <v>0.1</v>
      </c>
      <c r="J263" s="1147"/>
      <c r="K263" s="1146" t="s">
        <v>2062</v>
      </c>
      <c r="L263" s="1146" t="s">
        <v>2063</v>
      </c>
    </row>
    <row r="264" spans="1:12" s="305" customFormat="1" ht="52.15" hidden="1" customHeight="1">
      <c r="A264" s="504"/>
      <c r="B264" s="505"/>
      <c r="C264" s="1146">
        <v>41</v>
      </c>
      <c r="D264" s="1146" t="s">
        <v>2064</v>
      </c>
      <c r="E264" s="1146" t="s">
        <v>24</v>
      </c>
      <c r="F264" s="6" t="s">
        <v>1991</v>
      </c>
      <c r="G264" s="1147">
        <v>0.5</v>
      </c>
      <c r="H264" s="1147"/>
      <c r="I264" s="1147">
        <v>0.5</v>
      </c>
      <c r="J264" s="1147"/>
      <c r="K264" s="1150" t="s">
        <v>2065</v>
      </c>
      <c r="L264" s="1146" t="s">
        <v>2066</v>
      </c>
    </row>
    <row r="265" spans="1:12" s="306" customFormat="1" ht="24.6" hidden="1" customHeight="1">
      <c r="A265" s="459"/>
      <c r="B265" s="506"/>
      <c r="C265" s="455" t="s">
        <v>471</v>
      </c>
      <c r="D265" s="1871" t="s">
        <v>804</v>
      </c>
      <c r="E265" s="1905"/>
      <c r="F265" s="1906"/>
      <c r="G265" s="459"/>
      <c r="H265" s="477"/>
      <c r="I265" s="172"/>
      <c r="J265" s="172"/>
      <c r="K265" s="172"/>
      <c r="L265" s="274"/>
    </row>
    <row r="266" spans="1:12" s="305" customFormat="1" ht="52.15" hidden="1" customHeight="1">
      <c r="A266" s="504"/>
      <c r="B266" s="505"/>
      <c r="C266" s="1146">
        <v>49</v>
      </c>
      <c r="D266" s="1146" t="s">
        <v>2086</v>
      </c>
      <c r="E266" s="1146" t="s">
        <v>32</v>
      </c>
      <c r="F266" s="6" t="s">
        <v>1991</v>
      </c>
      <c r="G266" s="1147">
        <v>13.8</v>
      </c>
      <c r="H266" s="1147">
        <v>9.5</v>
      </c>
      <c r="I266" s="1147">
        <f t="shared" ref="I266:I273" si="1">+G266</f>
        <v>13.8</v>
      </c>
      <c r="J266" s="1147"/>
      <c r="K266" s="1146" t="s">
        <v>2076</v>
      </c>
      <c r="L266" s="1146" t="s">
        <v>2087</v>
      </c>
    </row>
    <row r="267" spans="1:12" s="305" customFormat="1" ht="46.15" hidden="1" customHeight="1">
      <c r="A267" s="504"/>
      <c r="B267" s="505"/>
      <c r="C267" s="1146">
        <v>50</v>
      </c>
      <c r="D267" s="1146" t="s">
        <v>2088</v>
      </c>
      <c r="E267" s="1146" t="s">
        <v>32</v>
      </c>
      <c r="F267" s="6" t="s">
        <v>1991</v>
      </c>
      <c r="G267" s="1147">
        <v>7.7</v>
      </c>
      <c r="H267" s="1147">
        <v>6.16</v>
      </c>
      <c r="I267" s="1147">
        <f t="shared" si="1"/>
        <v>7.7</v>
      </c>
      <c r="J267" s="1147"/>
      <c r="K267" s="1146" t="s">
        <v>2089</v>
      </c>
      <c r="L267" s="1146" t="s">
        <v>2090</v>
      </c>
    </row>
    <row r="268" spans="1:12" s="305" customFormat="1" ht="47.45" hidden="1" customHeight="1">
      <c r="A268" s="504"/>
      <c r="B268" s="505"/>
      <c r="C268" s="1146">
        <v>51</v>
      </c>
      <c r="D268" s="1146" t="s">
        <v>2091</v>
      </c>
      <c r="E268" s="1146" t="s">
        <v>32</v>
      </c>
      <c r="F268" s="6" t="s">
        <v>1991</v>
      </c>
      <c r="G268" s="1147">
        <v>2.9</v>
      </c>
      <c r="H268" s="1147">
        <v>1.45</v>
      </c>
      <c r="I268" s="1147">
        <f t="shared" si="1"/>
        <v>2.9</v>
      </c>
      <c r="J268" s="1147"/>
      <c r="K268" s="1146" t="s">
        <v>2092</v>
      </c>
      <c r="L268" s="1146" t="s">
        <v>2093</v>
      </c>
    </row>
    <row r="269" spans="1:12" s="305" customFormat="1" ht="51" hidden="1" customHeight="1">
      <c r="A269" s="504"/>
      <c r="B269" s="505"/>
      <c r="C269" s="1146">
        <v>52</v>
      </c>
      <c r="D269" s="1146" t="s">
        <v>2094</v>
      </c>
      <c r="E269" s="1146" t="s">
        <v>32</v>
      </c>
      <c r="F269" s="6" t="s">
        <v>1991</v>
      </c>
      <c r="G269" s="1147">
        <v>4.09</v>
      </c>
      <c r="H269" s="1147">
        <v>1.2269999999999999</v>
      </c>
      <c r="I269" s="1147">
        <f t="shared" si="1"/>
        <v>4.09</v>
      </c>
      <c r="J269" s="1147"/>
      <c r="K269" s="1146" t="s">
        <v>2089</v>
      </c>
      <c r="L269" s="1146" t="s">
        <v>2095</v>
      </c>
    </row>
    <row r="270" spans="1:12" s="305" customFormat="1" ht="51" hidden="1" customHeight="1">
      <c r="A270" s="504"/>
      <c r="B270" s="505"/>
      <c r="C270" s="1146">
        <v>53</v>
      </c>
      <c r="D270" s="1146" t="s">
        <v>2096</v>
      </c>
      <c r="E270" s="1146" t="s">
        <v>22</v>
      </c>
      <c r="F270" s="6" t="s">
        <v>1991</v>
      </c>
      <c r="G270" s="1147">
        <v>1.07</v>
      </c>
      <c r="H270" s="1147">
        <v>0.69550000000000012</v>
      </c>
      <c r="I270" s="1147">
        <f t="shared" si="1"/>
        <v>1.07</v>
      </c>
      <c r="J270" s="1147"/>
      <c r="K270" s="1146" t="s">
        <v>2097</v>
      </c>
      <c r="L270" s="1146" t="s">
        <v>2098</v>
      </c>
    </row>
    <row r="271" spans="1:12" s="305" customFormat="1" ht="68.45" hidden="1" customHeight="1">
      <c r="A271" s="504"/>
      <c r="B271" s="505"/>
      <c r="C271" s="1146">
        <v>54</v>
      </c>
      <c r="D271" s="1146" t="s">
        <v>2099</v>
      </c>
      <c r="E271" s="1146" t="s">
        <v>22</v>
      </c>
      <c r="F271" s="6" t="s">
        <v>1991</v>
      </c>
      <c r="G271" s="1147">
        <v>5.2</v>
      </c>
      <c r="H271" s="1147">
        <v>4.16</v>
      </c>
      <c r="I271" s="1147">
        <f t="shared" si="1"/>
        <v>5.2</v>
      </c>
      <c r="J271" s="1147"/>
      <c r="K271" s="1146" t="s">
        <v>2100</v>
      </c>
      <c r="L271" s="1146" t="s">
        <v>2101</v>
      </c>
    </row>
    <row r="272" spans="1:12" s="305" customFormat="1" ht="54" hidden="1" customHeight="1">
      <c r="A272" s="504"/>
      <c r="B272" s="505"/>
      <c r="C272" s="1146">
        <v>55</v>
      </c>
      <c r="D272" s="1146" t="s">
        <v>2102</v>
      </c>
      <c r="E272" s="1146" t="s">
        <v>23</v>
      </c>
      <c r="F272" s="1146" t="s">
        <v>1978</v>
      </c>
      <c r="G272" s="1147">
        <f>4215/10000</f>
        <v>0.42149999999999999</v>
      </c>
      <c r="H272" s="1147">
        <f>2560/10000</f>
        <v>0.25600000000000001</v>
      </c>
      <c r="I272" s="1147">
        <f t="shared" si="1"/>
        <v>0.42149999999999999</v>
      </c>
      <c r="J272" s="1147"/>
      <c r="K272" s="1146" t="s">
        <v>2035</v>
      </c>
      <c r="L272" s="1146" t="s">
        <v>2103</v>
      </c>
    </row>
    <row r="273" spans="1:12" s="305" customFormat="1" ht="48" hidden="1" customHeight="1">
      <c r="A273" s="504"/>
      <c r="B273" s="505"/>
      <c r="C273" s="1146">
        <v>56</v>
      </c>
      <c r="D273" s="1146" t="s">
        <v>2104</v>
      </c>
      <c r="E273" s="1146" t="s">
        <v>23</v>
      </c>
      <c r="F273" s="6" t="s">
        <v>1991</v>
      </c>
      <c r="G273" s="1147">
        <v>0.35</v>
      </c>
      <c r="H273" s="1147">
        <f>+I273*0.7</f>
        <v>0.24499999999999997</v>
      </c>
      <c r="I273" s="1147">
        <f t="shared" si="1"/>
        <v>0.35</v>
      </c>
      <c r="J273" s="1147"/>
      <c r="K273" s="1146" t="s">
        <v>2105</v>
      </c>
      <c r="L273" s="1146" t="s">
        <v>2106</v>
      </c>
    </row>
    <row r="274" spans="1:12" s="305" customFormat="1" ht="65.45" hidden="1" customHeight="1">
      <c r="A274" s="504"/>
      <c r="B274" s="505"/>
      <c r="C274" s="1146">
        <v>57</v>
      </c>
      <c r="D274" s="1146" t="s">
        <v>2107</v>
      </c>
      <c r="E274" s="1150" t="s">
        <v>1977</v>
      </c>
      <c r="F274" s="6" t="s">
        <v>1991</v>
      </c>
      <c r="G274" s="1147">
        <v>1.3283</v>
      </c>
      <c r="H274" s="1147">
        <v>1.03</v>
      </c>
      <c r="I274" s="1147">
        <f>G274</f>
        <v>1.3283</v>
      </c>
      <c r="J274" s="1147"/>
      <c r="K274" s="1146" t="s">
        <v>2108</v>
      </c>
      <c r="L274" s="1146" t="s">
        <v>2109</v>
      </c>
    </row>
    <row r="275" spans="1:12" s="305" customFormat="1" ht="64.150000000000006" hidden="1" customHeight="1">
      <c r="A275" s="504"/>
      <c r="B275" s="505"/>
      <c r="C275" s="1146">
        <v>58</v>
      </c>
      <c r="D275" s="1146" t="s">
        <v>2110</v>
      </c>
      <c r="E275" s="1150" t="s">
        <v>1977</v>
      </c>
      <c r="F275" s="6" t="s">
        <v>1991</v>
      </c>
      <c r="G275" s="1147">
        <v>1.806</v>
      </c>
      <c r="H275" s="1147"/>
      <c r="I275" s="1147">
        <f>+G275</f>
        <v>1.806</v>
      </c>
      <c r="J275" s="1147"/>
      <c r="K275" s="1146" t="s">
        <v>2111</v>
      </c>
      <c r="L275" s="1146" t="s">
        <v>2112</v>
      </c>
    </row>
    <row r="276" spans="1:12" s="305" customFormat="1" ht="61.5" hidden="1" customHeight="1">
      <c r="A276" s="504"/>
      <c r="B276" s="505"/>
      <c r="C276" s="1146">
        <v>59</v>
      </c>
      <c r="D276" s="1146" t="s">
        <v>2113</v>
      </c>
      <c r="E276" s="1150" t="s">
        <v>1977</v>
      </c>
      <c r="F276" s="6" t="s">
        <v>1991</v>
      </c>
      <c r="G276" s="1147">
        <v>1.92</v>
      </c>
      <c r="H276" s="1147">
        <v>1.6</v>
      </c>
      <c r="I276" s="1147">
        <f>G276</f>
        <v>1.92</v>
      </c>
      <c r="J276" s="1147"/>
      <c r="K276" s="1146" t="s">
        <v>2114</v>
      </c>
      <c r="L276" s="1146" t="s">
        <v>2115</v>
      </c>
    </row>
    <row r="277" spans="1:12" s="305" customFormat="1" ht="68.45" hidden="1" customHeight="1">
      <c r="A277" s="504"/>
      <c r="B277" s="505"/>
      <c r="C277" s="1146">
        <v>60</v>
      </c>
      <c r="D277" s="1146" t="s">
        <v>2116</v>
      </c>
      <c r="E277" s="1146" t="s">
        <v>24</v>
      </c>
      <c r="F277" s="6" t="s">
        <v>1991</v>
      </c>
      <c r="G277" s="1147">
        <v>0.7</v>
      </c>
      <c r="H277" s="1147">
        <v>0.7</v>
      </c>
      <c r="I277" s="1147">
        <f>+H277</f>
        <v>0.7</v>
      </c>
      <c r="J277" s="1147"/>
      <c r="K277" s="1150" t="s">
        <v>2117</v>
      </c>
      <c r="L277" s="1146" t="s">
        <v>2118</v>
      </c>
    </row>
    <row r="278" spans="1:12" s="306" customFormat="1" ht="21.6" hidden="1" customHeight="1">
      <c r="A278" s="459"/>
      <c r="B278" s="506"/>
      <c r="C278" s="455" t="s">
        <v>709</v>
      </c>
      <c r="D278" s="1871" t="s">
        <v>799</v>
      </c>
      <c r="E278" s="1905"/>
      <c r="F278" s="1906"/>
      <c r="G278" s="459"/>
      <c r="H278" s="477"/>
      <c r="I278" s="172"/>
      <c r="J278" s="172"/>
      <c r="K278" s="172"/>
      <c r="L278" s="274"/>
    </row>
    <row r="279" spans="1:12" s="305" customFormat="1" ht="67.900000000000006" hidden="1" customHeight="1">
      <c r="A279" s="504"/>
      <c r="B279" s="505"/>
      <c r="C279" s="1146">
        <v>62</v>
      </c>
      <c r="D279" s="1146" t="s">
        <v>2119</v>
      </c>
      <c r="E279" s="1146" t="s">
        <v>32</v>
      </c>
      <c r="F279" s="6" t="s">
        <v>1991</v>
      </c>
      <c r="G279" s="1147">
        <v>4.0199999999999996</v>
      </c>
      <c r="H279" s="1147">
        <v>3.2159999999999997</v>
      </c>
      <c r="I279" s="1147">
        <f t="shared" ref="I279:I285" si="2">+G279</f>
        <v>4.0199999999999996</v>
      </c>
      <c r="J279" s="1147"/>
      <c r="K279" s="1146" t="s">
        <v>2120</v>
      </c>
      <c r="L279" s="1148" t="s">
        <v>2121</v>
      </c>
    </row>
    <row r="280" spans="1:12" s="305" customFormat="1" ht="102" hidden="1" customHeight="1">
      <c r="A280" s="459"/>
      <c r="B280" s="506"/>
      <c r="C280" s="1146">
        <v>63</v>
      </c>
      <c r="D280" s="1146" t="s">
        <v>2122</v>
      </c>
      <c r="E280" s="1146" t="s">
        <v>32</v>
      </c>
      <c r="F280" s="6" t="s">
        <v>1991</v>
      </c>
      <c r="G280" s="1147">
        <v>4.3971999999999998</v>
      </c>
      <c r="H280" s="1147">
        <v>3.51776</v>
      </c>
      <c r="I280" s="1147">
        <f t="shared" si="2"/>
        <v>4.3971999999999998</v>
      </c>
      <c r="J280" s="1147"/>
      <c r="K280" s="1146" t="s">
        <v>2120</v>
      </c>
      <c r="L280" s="1148" t="s">
        <v>2123</v>
      </c>
    </row>
    <row r="281" spans="1:12" s="305" customFormat="1" ht="97.9" hidden="1" customHeight="1">
      <c r="A281" s="459"/>
      <c r="B281" s="506"/>
      <c r="C281" s="1146">
        <v>64</v>
      </c>
      <c r="D281" s="1146" t="s">
        <v>2124</v>
      </c>
      <c r="E281" s="1146" t="s">
        <v>32</v>
      </c>
      <c r="F281" s="6" t="s">
        <v>52</v>
      </c>
      <c r="G281" s="1147">
        <v>4.4730999999999996</v>
      </c>
      <c r="H281" s="1147">
        <v>3.5784799999999999</v>
      </c>
      <c r="I281" s="1147">
        <f t="shared" si="2"/>
        <v>4.4730999999999996</v>
      </c>
      <c r="J281" s="1147"/>
      <c r="K281" s="1146" t="s">
        <v>2120</v>
      </c>
      <c r="L281" s="1148" t="s">
        <v>2125</v>
      </c>
    </row>
    <row r="282" spans="1:12" s="305" customFormat="1" ht="128.44999999999999" hidden="1" customHeight="1">
      <c r="A282" s="504"/>
      <c r="B282" s="505"/>
      <c r="C282" s="1146">
        <v>65</v>
      </c>
      <c r="D282" s="1146" t="s">
        <v>2126</v>
      </c>
      <c r="E282" s="1146" t="s">
        <v>32</v>
      </c>
      <c r="F282" s="6" t="s">
        <v>1991</v>
      </c>
      <c r="G282" s="1147">
        <v>3.3</v>
      </c>
      <c r="H282" s="1147">
        <v>2.64</v>
      </c>
      <c r="I282" s="1147">
        <f t="shared" si="2"/>
        <v>3.3</v>
      </c>
      <c r="J282" s="1147"/>
      <c r="K282" s="1146" t="s">
        <v>2127</v>
      </c>
      <c r="L282" s="1146" t="s">
        <v>2128</v>
      </c>
    </row>
    <row r="283" spans="1:12" s="305" customFormat="1" ht="84.75" hidden="1" customHeight="1">
      <c r="A283" s="459"/>
      <c r="B283" s="506"/>
      <c r="C283" s="1146">
        <v>66</v>
      </c>
      <c r="D283" s="1146" t="s">
        <v>2129</v>
      </c>
      <c r="E283" s="1146" t="s">
        <v>38</v>
      </c>
      <c r="F283" s="6" t="s">
        <v>1991</v>
      </c>
      <c r="G283" s="1147">
        <v>0.84</v>
      </c>
      <c r="H283" s="1147">
        <v>0.67200000000000004</v>
      </c>
      <c r="I283" s="1147">
        <f t="shared" si="2"/>
        <v>0.84</v>
      </c>
      <c r="J283" s="1147"/>
      <c r="K283" s="1146" t="s">
        <v>2089</v>
      </c>
      <c r="L283" s="1146" t="s">
        <v>2130</v>
      </c>
    </row>
    <row r="284" spans="1:12" s="305" customFormat="1" ht="84.75" hidden="1" customHeight="1">
      <c r="A284" s="504"/>
      <c r="B284" s="505"/>
      <c r="C284" s="1146">
        <v>67</v>
      </c>
      <c r="D284" s="1146" t="s">
        <v>2131</v>
      </c>
      <c r="E284" s="1146" t="s">
        <v>38</v>
      </c>
      <c r="F284" s="6" t="s">
        <v>1991</v>
      </c>
      <c r="G284" s="1147">
        <v>0.46</v>
      </c>
      <c r="H284" s="1147">
        <v>0.36800000000000005</v>
      </c>
      <c r="I284" s="1147">
        <f t="shared" si="2"/>
        <v>0.46</v>
      </c>
      <c r="J284" s="1147"/>
      <c r="K284" s="1146" t="s">
        <v>2038</v>
      </c>
      <c r="L284" s="1146" t="s">
        <v>2132</v>
      </c>
    </row>
    <row r="285" spans="1:12" s="305" customFormat="1" ht="84.75" hidden="1" customHeight="1">
      <c r="A285" s="504"/>
      <c r="B285" s="505"/>
      <c r="C285" s="1146">
        <v>70</v>
      </c>
      <c r="D285" s="1146" t="s">
        <v>2133</v>
      </c>
      <c r="E285" s="1146" t="s">
        <v>23</v>
      </c>
      <c r="F285" s="6" t="s">
        <v>1991</v>
      </c>
      <c r="G285" s="1147">
        <v>1.3</v>
      </c>
      <c r="H285" s="1147">
        <f>800/10000</f>
        <v>0.08</v>
      </c>
      <c r="I285" s="1147">
        <f t="shared" si="2"/>
        <v>1.3</v>
      </c>
      <c r="J285" s="1147"/>
      <c r="K285" s="1146" t="s">
        <v>2020</v>
      </c>
      <c r="L285" s="1146" t="s">
        <v>2134</v>
      </c>
    </row>
    <row r="286" spans="1:12" s="305" customFormat="1" ht="111.6" hidden="1" customHeight="1">
      <c r="A286" s="450"/>
      <c r="B286" s="508"/>
      <c r="C286" s="1146">
        <v>71</v>
      </c>
      <c r="D286" s="1146" t="s">
        <v>2135</v>
      </c>
      <c r="E286" s="1150" t="s">
        <v>22</v>
      </c>
      <c r="F286" s="6" t="s">
        <v>1991</v>
      </c>
      <c r="G286" s="1147">
        <v>6.67</v>
      </c>
      <c r="H286" s="1147"/>
      <c r="I286" s="1147">
        <f>G286</f>
        <v>6.67</v>
      </c>
      <c r="J286" s="1147"/>
      <c r="K286" s="1146" t="s">
        <v>2136</v>
      </c>
      <c r="L286" s="1149" t="s">
        <v>2137</v>
      </c>
    </row>
    <row r="287" spans="1:12" s="282" customFormat="1" ht="21.6" hidden="1" customHeight="1">
      <c r="A287" s="172"/>
      <c r="B287" s="454"/>
      <c r="C287" s="455" t="s">
        <v>252</v>
      </c>
      <c r="D287" s="1871" t="s">
        <v>1130</v>
      </c>
      <c r="E287" s="1875"/>
      <c r="F287" s="1872"/>
      <c r="G287" s="459"/>
      <c r="H287" s="477"/>
      <c r="I287" s="172"/>
      <c r="J287" s="172"/>
      <c r="K287" s="172"/>
      <c r="L287" s="274"/>
    </row>
    <row r="288" spans="1:12" s="307" customFormat="1" ht="63" hidden="1" customHeight="1">
      <c r="A288" s="509"/>
      <c r="B288" s="509"/>
      <c r="C288" s="174">
        <v>94</v>
      </c>
      <c r="D288" s="28" t="s">
        <v>2142</v>
      </c>
      <c r="E288" s="6" t="s">
        <v>24</v>
      </c>
      <c r="F288" s="6" t="s">
        <v>1991</v>
      </c>
      <c r="G288" s="1147">
        <v>0.3</v>
      </c>
      <c r="H288" s="1147"/>
      <c r="I288" s="1147">
        <v>0.3</v>
      </c>
      <c r="J288" s="1147"/>
      <c r="K288" s="1150" t="s">
        <v>2143</v>
      </c>
      <c r="L288" s="1146" t="s">
        <v>2144</v>
      </c>
    </row>
    <row r="289" spans="1:12" s="307" customFormat="1" ht="66.599999999999994" hidden="1" customHeight="1">
      <c r="A289" s="509"/>
      <c r="B289" s="509"/>
      <c r="C289" s="174">
        <v>96</v>
      </c>
      <c r="D289" s="174" t="s">
        <v>2064</v>
      </c>
      <c r="E289" s="6" t="s">
        <v>24</v>
      </c>
      <c r="F289" s="6" t="s">
        <v>1991</v>
      </c>
      <c r="G289" s="1147">
        <v>0.5</v>
      </c>
      <c r="H289" s="1147"/>
      <c r="I289" s="1147">
        <v>0.5</v>
      </c>
      <c r="J289" s="1147"/>
      <c r="K289" s="1150" t="s">
        <v>2065</v>
      </c>
      <c r="L289" s="1146" t="s">
        <v>2145</v>
      </c>
    </row>
    <row r="290" spans="1:12" s="307" customFormat="1" ht="0.75" customHeight="1">
      <c r="A290" s="509"/>
      <c r="B290" s="509"/>
      <c r="C290" s="28"/>
      <c r="D290" s="110"/>
      <c r="E290" s="28"/>
      <c r="F290" s="28"/>
      <c r="G290" s="450"/>
      <c r="H290" s="28"/>
      <c r="I290" s="28"/>
      <c r="J290" s="28"/>
      <c r="K290" s="28"/>
      <c r="L290" s="110"/>
    </row>
    <row r="291" spans="1:12" s="282" customFormat="1" ht="15.75" customHeight="1">
      <c r="A291" s="172"/>
      <c r="B291" s="454"/>
      <c r="C291" s="1871" t="s">
        <v>187</v>
      </c>
      <c r="D291" s="1872"/>
      <c r="E291" s="274"/>
      <c r="F291" s="274"/>
      <c r="G291" s="459"/>
      <c r="H291" s="477"/>
      <c r="I291" s="172"/>
      <c r="J291" s="172"/>
      <c r="K291" s="172"/>
      <c r="L291" s="274"/>
    </row>
    <row r="292" spans="1:12" s="282" customFormat="1" ht="56.25" customHeight="1">
      <c r="A292" s="172"/>
      <c r="B292" s="454"/>
      <c r="C292" s="455" t="s">
        <v>251</v>
      </c>
      <c r="D292" s="1871" t="s">
        <v>803</v>
      </c>
      <c r="E292" s="1873"/>
      <c r="F292" s="1874"/>
      <c r="G292" s="459"/>
      <c r="H292" s="477"/>
      <c r="I292" s="172"/>
      <c r="J292" s="172"/>
      <c r="K292" s="172"/>
      <c r="L292" s="274"/>
    </row>
    <row r="293" spans="1:12" s="277" customFormat="1" ht="40.5" customHeight="1">
      <c r="A293" s="28"/>
      <c r="B293" s="394"/>
      <c r="C293" s="445" t="s">
        <v>491</v>
      </c>
      <c r="D293" s="1894" t="s">
        <v>3517</v>
      </c>
      <c r="E293" s="1910"/>
      <c r="F293" s="1895"/>
      <c r="G293" s="450"/>
      <c r="H293" s="393"/>
      <c r="I293" s="28"/>
      <c r="J293" s="28"/>
      <c r="K293" s="28"/>
      <c r="L293" s="110"/>
    </row>
    <row r="294" spans="1:12" s="282" customFormat="1" ht="108" customHeight="1">
      <c r="A294" s="172"/>
      <c r="B294" s="454"/>
      <c r="C294" s="172">
        <v>1</v>
      </c>
      <c r="D294" s="172" t="s">
        <v>3518</v>
      </c>
      <c r="E294" s="172" t="s">
        <v>23</v>
      </c>
      <c r="F294" s="172" t="s">
        <v>162</v>
      </c>
      <c r="G294" s="459">
        <v>7.0000000000000007E-2</v>
      </c>
      <c r="H294" s="477"/>
      <c r="I294" s="172">
        <v>7.0000000000000007E-2</v>
      </c>
      <c r="J294" s="172" t="s">
        <v>322</v>
      </c>
      <c r="K294" s="172" t="s">
        <v>3519</v>
      </c>
      <c r="L294" s="274" t="s">
        <v>3520</v>
      </c>
    </row>
    <row r="295" spans="1:12" s="282" customFormat="1" ht="78.75" customHeight="1">
      <c r="A295" s="172"/>
      <c r="B295" s="454"/>
      <c r="C295" s="172">
        <v>2</v>
      </c>
      <c r="D295" s="172" t="s">
        <v>3521</v>
      </c>
      <c r="E295" s="172" t="s">
        <v>23</v>
      </c>
      <c r="F295" s="172" t="s">
        <v>162</v>
      </c>
      <c r="G295" s="459">
        <v>1.37</v>
      </c>
      <c r="H295" s="477"/>
      <c r="I295" s="172">
        <v>0.17</v>
      </c>
      <c r="J295" s="172" t="s">
        <v>322</v>
      </c>
      <c r="K295" s="172" t="s">
        <v>653</v>
      </c>
      <c r="L295" s="274" t="s">
        <v>3522</v>
      </c>
    </row>
    <row r="296" spans="1:12" s="282" customFormat="1" ht="108.75" customHeight="1">
      <c r="A296" s="172"/>
      <c r="B296" s="454"/>
      <c r="C296" s="172">
        <v>3</v>
      </c>
      <c r="D296" s="172" t="s">
        <v>3523</v>
      </c>
      <c r="E296" s="172" t="s">
        <v>23</v>
      </c>
      <c r="F296" s="172" t="s">
        <v>162</v>
      </c>
      <c r="G296" s="459">
        <v>2.34</v>
      </c>
      <c r="H296" s="477">
        <v>0.19</v>
      </c>
      <c r="I296" s="172">
        <v>0.19</v>
      </c>
      <c r="J296" s="172" t="s">
        <v>322</v>
      </c>
      <c r="K296" s="172" t="s">
        <v>160</v>
      </c>
      <c r="L296" s="274" t="s">
        <v>3524</v>
      </c>
    </row>
    <row r="297" spans="1:12" s="1829" customFormat="1" ht="104.25" customHeight="1">
      <c r="A297" s="1797">
        <v>4</v>
      </c>
      <c r="B297" s="1785" t="s">
        <v>3540</v>
      </c>
      <c r="C297" s="238">
        <v>4</v>
      </c>
      <c r="D297" s="225" t="s">
        <v>3540</v>
      </c>
      <c r="E297" s="238" t="s">
        <v>23</v>
      </c>
      <c r="F297" s="238" t="s">
        <v>162</v>
      </c>
      <c r="G297" s="1827">
        <v>1.55</v>
      </c>
      <c r="H297" s="257"/>
      <c r="I297" s="1827"/>
      <c r="J297" s="239" t="s">
        <v>322</v>
      </c>
      <c r="K297" s="238" t="s">
        <v>3541</v>
      </c>
      <c r="L297" s="1788" t="s">
        <v>3542</v>
      </c>
    </row>
    <row r="298" spans="1:12" s="1829" customFormat="1" ht="108.75" customHeight="1">
      <c r="A298" s="1797">
        <v>5</v>
      </c>
      <c r="B298" s="1830" t="s">
        <v>3539</v>
      </c>
      <c r="C298" s="238">
        <v>5</v>
      </c>
      <c r="D298" s="1761" t="s">
        <v>3539</v>
      </c>
      <c r="E298" s="170" t="s">
        <v>20</v>
      </c>
      <c r="F298" s="170" t="s">
        <v>3543</v>
      </c>
      <c r="G298" s="1800">
        <v>3.5000000000000003E-2</v>
      </c>
      <c r="H298" s="1801">
        <v>3.5000000000000003E-2</v>
      </c>
      <c r="I298" s="1802">
        <v>0.35</v>
      </c>
      <c r="J298" s="239" t="s">
        <v>322</v>
      </c>
      <c r="K298" s="1803" t="s">
        <v>3519</v>
      </c>
      <c r="L298" s="1804" t="s">
        <v>3544</v>
      </c>
    </row>
    <row r="299" spans="1:12" s="1831" customFormat="1" ht="108.75" customHeight="1">
      <c r="A299" s="1797"/>
      <c r="B299" s="1830"/>
      <c r="C299" s="238">
        <v>6</v>
      </c>
      <c r="D299" s="225" t="s">
        <v>3590</v>
      </c>
      <c r="E299" s="238" t="s">
        <v>23</v>
      </c>
      <c r="F299" s="238" t="s">
        <v>162</v>
      </c>
      <c r="G299" s="1827">
        <v>0.3</v>
      </c>
      <c r="H299" s="257">
        <v>0.02</v>
      </c>
      <c r="I299" s="1827">
        <v>0.2</v>
      </c>
      <c r="J299" s="239" t="s">
        <v>322</v>
      </c>
      <c r="K299" s="238" t="s">
        <v>3564</v>
      </c>
      <c r="L299" s="1788" t="s">
        <v>3591</v>
      </c>
    </row>
    <row r="300" spans="1:12" s="1829" customFormat="1" ht="108.75" customHeight="1">
      <c r="A300" s="1797">
        <v>6</v>
      </c>
      <c r="B300" s="1785" t="s">
        <v>3538</v>
      </c>
      <c r="C300" s="238">
        <v>7</v>
      </c>
      <c r="D300" s="225" t="s">
        <v>3538</v>
      </c>
      <c r="E300" s="238" t="s">
        <v>38</v>
      </c>
      <c r="F300" s="238" t="s">
        <v>162</v>
      </c>
      <c r="G300" s="1827">
        <v>6.95</v>
      </c>
      <c r="H300" s="257">
        <v>0.45</v>
      </c>
      <c r="I300" s="1827">
        <v>0.45</v>
      </c>
      <c r="J300" s="239" t="s">
        <v>322</v>
      </c>
      <c r="K300" s="238" t="s">
        <v>160</v>
      </c>
      <c r="L300" s="1788" t="s">
        <v>3545</v>
      </c>
    </row>
    <row r="301" spans="1:12" s="1805" customFormat="1" ht="130.5" customHeight="1">
      <c r="A301" s="1797">
        <v>7</v>
      </c>
      <c r="B301" s="1785" t="s">
        <v>3537</v>
      </c>
      <c r="C301" s="238">
        <v>8</v>
      </c>
      <c r="D301" s="225" t="s">
        <v>3537</v>
      </c>
      <c r="E301" s="1828" t="s">
        <v>23</v>
      </c>
      <c r="F301" s="238" t="s">
        <v>162</v>
      </c>
      <c r="G301" s="1827">
        <v>0.25</v>
      </c>
      <c r="H301" s="257">
        <v>0.25</v>
      </c>
      <c r="I301" s="1827">
        <v>0.25</v>
      </c>
      <c r="J301" s="239" t="s">
        <v>322</v>
      </c>
      <c r="K301" s="238" t="s">
        <v>3546</v>
      </c>
      <c r="L301" s="1788" t="s">
        <v>3547</v>
      </c>
    </row>
    <row r="302" spans="1:12" s="1805" customFormat="1" ht="141.75" customHeight="1">
      <c r="A302" s="1784">
        <v>8</v>
      </c>
      <c r="B302" s="1785" t="s">
        <v>3536</v>
      </c>
      <c r="C302" s="1786">
        <v>9</v>
      </c>
      <c r="D302" s="225" t="s">
        <v>3536</v>
      </c>
      <c r="E302" s="1828" t="s">
        <v>32</v>
      </c>
      <c r="F302" s="238" t="s">
        <v>162</v>
      </c>
      <c r="G302" s="1827">
        <v>0.03</v>
      </c>
      <c r="H302" s="257">
        <v>0.03</v>
      </c>
      <c r="I302" s="1827">
        <v>0.03</v>
      </c>
      <c r="J302" s="239" t="s">
        <v>322</v>
      </c>
      <c r="K302" s="238" t="s">
        <v>3548</v>
      </c>
      <c r="L302" s="1788" t="s">
        <v>3582</v>
      </c>
    </row>
    <row r="303" spans="1:12" s="1789" customFormat="1" ht="141.75" customHeight="1">
      <c r="A303" s="1784"/>
      <c r="B303" s="1785"/>
      <c r="C303" s="1786">
        <v>10</v>
      </c>
      <c r="D303" s="1787" t="s">
        <v>3516</v>
      </c>
      <c r="E303" s="1787" t="s">
        <v>24</v>
      </c>
      <c r="F303" s="1787" t="s">
        <v>162</v>
      </c>
      <c r="G303" s="459">
        <v>0.38</v>
      </c>
      <c r="H303" s="514">
        <v>0.02</v>
      </c>
      <c r="I303" s="514">
        <v>0.38</v>
      </c>
      <c r="J303" s="514" t="s">
        <v>322</v>
      </c>
      <c r="K303" s="514" t="s">
        <v>161</v>
      </c>
      <c r="L303" s="1788" t="s">
        <v>3592</v>
      </c>
    </row>
    <row r="304" spans="1:12" s="1805" customFormat="1" ht="108.75" customHeight="1">
      <c r="A304" s="1797">
        <v>9</v>
      </c>
      <c r="B304" s="1785" t="s">
        <v>3535</v>
      </c>
      <c r="C304" s="238">
        <v>11</v>
      </c>
      <c r="D304" s="225" t="s">
        <v>3535</v>
      </c>
      <c r="E304" s="1828" t="s">
        <v>23</v>
      </c>
      <c r="F304" s="238" t="s">
        <v>162</v>
      </c>
      <c r="G304" s="1827">
        <v>0.24</v>
      </c>
      <c r="H304" s="257">
        <v>0</v>
      </c>
      <c r="I304" s="1827">
        <v>0.06</v>
      </c>
      <c r="J304" s="239" t="s">
        <v>322</v>
      </c>
      <c r="K304" s="1803" t="s">
        <v>3519</v>
      </c>
      <c r="L304" s="1788" t="s">
        <v>3549</v>
      </c>
    </row>
    <row r="305" spans="1:12" s="1779" customFormat="1" ht="108.75" customHeight="1">
      <c r="A305" s="1763">
        <v>10</v>
      </c>
      <c r="B305" s="1781" t="s">
        <v>3534</v>
      </c>
      <c r="C305" s="1764">
        <v>12</v>
      </c>
      <c r="D305" s="1782" t="s">
        <v>3534</v>
      </c>
      <c r="E305" s="1773" t="s">
        <v>32</v>
      </c>
      <c r="F305" s="1764" t="s">
        <v>162</v>
      </c>
      <c r="G305" s="1774">
        <v>0.25</v>
      </c>
      <c r="H305" s="1783">
        <v>0.25</v>
      </c>
      <c r="I305" s="1776">
        <v>0.25</v>
      </c>
      <c r="J305" s="1768" t="s">
        <v>322</v>
      </c>
      <c r="K305" s="1777" t="s">
        <v>3550</v>
      </c>
      <c r="L305" s="1778" t="s">
        <v>3551</v>
      </c>
    </row>
    <row r="306" spans="1:12" s="1770" customFormat="1" ht="108.75" customHeight="1">
      <c r="A306" s="1763">
        <v>11</v>
      </c>
      <c r="B306" s="1781" t="s">
        <v>3533</v>
      </c>
      <c r="C306" s="1764">
        <v>13</v>
      </c>
      <c r="D306" s="1782" t="s">
        <v>3533</v>
      </c>
      <c r="E306" s="1773" t="s">
        <v>32</v>
      </c>
      <c r="F306" s="1764" t="s">
        <v>162</v>
      </c>
      <c r="G306" s="1774">
        <v>0.01</v>
      </c>
      <c r="H306" s="1774">
        <v>0.01</v>
      </c>
      <c r="I306" s="1776">
        <v>0.01</v>
      </c>
      <c r="J306" s="1768" t="s">
        <v>322</v>
      </c>
      <c r="K306" s="1777" t="s">
        <v>704</v>
      </c>
      <c r="L306" s="1778" t="s">
        <v>3551</v>
      </c>
    </row>
    <row r="307" spans="1:12" s="1770" customFormat="1" ht="108.75" customHeight="1">
      <c r="A307" s="1763">
        <v>12</v>
      </c>
      <c r="B307" s="1781" t="s">
        <v>3532</v>
      </c>
      <c r="C307" s="1764">
        <v>14</v>
      </c>
      <c r="D307" s="1782" t="s">
        <v>3532</v>
      </c>
      <c r="E307" s="1773" t="s">
        <v>32</v>
      </c>
      <c r="F307" s="1764" t="s">
        <v>162</v>
      </c>
      <c r="G307" s="1774">
        <v>4.4999999999999997E-3</v>
      </c>
      <c r="H307" s="1774">
        <v>4.4999999999999997E-3</v>
      </c>
      <c r="I307" s="1776">
        <v>5.0000000000000001E-3</v>
      </c>
      <c r="J307" s="1768" t="s">
        <v>322</v>
      </c>
      <c r="K307" s="1777" t="s">
        <v>704</v>
      </c>
      <c r="L307" s="1778" t="s">
        <v>3552</v>
      </c>
    </row>
    <row r="308" spans="1:12" s="1805" customFormat="1" ht="108.75" customHeight="1">
      <c r="A308" s="1797">
        <v>13</v>
      </c>
      <c r="B308" s="1785" t="s">
        <v>3531</v>
      </c>
      <c r="C308" s="238">
        <v>15</v>
      </c>
      <c r="D308" s="225" t="s">
        <v>3531</v>
      </c>
      <c r="E308" s="1828" t="s">
        <v>23</v>
      </c>
      <c r="F308" s="238" t="s">
        <v>162</v>
      </c>
      <c r="G308" s="1827">
        <v>0.3</v>
      </c>
      <c r="H308" s="257">
        <v>0.3</v>
      </c>
      <c r="I308" s="1827">
        <v>0.3</v>
      </c>
      <c r="J308" s="239" t="s">
        <v>322</v>
      </c>
      <c r="K308" s="238" t="s">
        <v>3553</v>
      </c>
      <c r="L308" s="1788" t="s">
        <v>3593</v>
      </c>
    </row>
    <row r="309" spans="1:12" s="1790" customFormat="1" ht="108.75" customHeight="1">
      <c r="A309" s="1763">
        <v>14</v>
      </c>
      <c r="B309" s="1771" t="s">
        <v>3530</v>
      </c>
      <c r="C309" s="1764">
        <v>16</v>
      </c>
      <c r="D309" s="1772" t="s">
        <v>3530</v>
      </c>
      <c r="E309" s="1773" t="s">
        <v>32</v>
      </c>
      <c r="F309" s="1764" t="s">
        <v>162</v>
      </c>
      <c r="G309" s="1774">
        <v>5.5E-2</v>
      </c>
      <c r="H309" s="1774">
        <v>5.5E-2</v>
      </c>
      <c r="I309" s="1776">
        <v>5.5E-2</v>
      </c>
      <c r="J309" s="1768" t="s">
        <v>322</v>
      </c>
      <c r="K309" s="1777" t="s">
        <v>3554</v>
      </c>
      <c r="L309" s="1778" t="s">
        <v>3555</v>
      </c>
    </row>
    <row r="310" spans="1:12" s="1779" customFormat="1" ht="141.75" customHeight="1">
      <c r="A310" s="1791">
        <v>15</v>
      </c>
      <c r="B310" s="1792" t="s">
        <v>3529</v>
      </c>
      <c r="C310" s="1793">
        <v>17</v>
      </c>
      <c r="D310" s="1794" t="s">
        <v>3529</v>
      </c>
      <c r="E310" s="1773" t="s">
        <v>31</v>
      </c>
      <c r="F310" s="1773" t="s">
        <v>3556</v>
      </c>
      <c r="G310" s="1774">
        <v>0.45</v>
      </c>
      <c r="H310" s="1775">
        <v>0.32</v>
      </c>
      <c r="I310" s="1776">
        <v>0.45</v>
      </c>
      <c r="J310" s="1768" t="s">
        <v>322</v>
      </c>
      <c r="K310" s="1777" t="s">
        <v>3541</v>
      </c>
      <c r="L310" s="1778" t="s">
        <v>3557</v>
      </c>
    </row>
    <row r="311" spans="1:12" s="1770" customFormat="1" ht="108.75" customHeight="1">
      <c r="A311" s="1791">
        <v>16</v>
      </c>
      <c r="B311" s="1792" t="s">
        <v>3528</v>
      </c>
      <c r="C311" s="1793">
        <v>18</v>
      </c>
      <c r="D311" s="1794" t="s">
        <v>3528</v>
      </c>
      <c r="E311" s="1773" t="s">
        <v>23</v>
      </c>
      <c r="F311" s="1773" t="s">
        <v>3558</v>
      </c>
      <c r="G311" s="1774">
        <v>1.3</v>
      </c>
      <c r="H311" s="1775">
        <v>1</v>
      </c>
      <c r="I311" s="1776">
        <v>1.3</v>
      </c>
      <c r="J311" s="1768" t="s">
        <v>322</v>
      </c>
      <c r="K311" s="1777" t="s">
        <v>160</v>
      </c>
      <c r="L311" s="1778" t="s">
        <v>3559</v>
      </c>
    </row>
    <row r="312" spans="1:12" s="1829" customFormat="1" ht="108.75" customHeight="1">
      <c r="A312" s="1797">
        <v>17</v>
      </c>
      <c r="B312" s="1785" t="s">
        <v>3527</v>
      </c>
      <c r="C312" s="238">
        <v>19</v>
      </c>
      <c r="D312" s="225" t="s">
        <v>3527</v>
      </c>
      <c r="E312" s="238" t="s">
        <v>38</v>
      </c>
      <c r="F312" s="238" t="s">
        <v>162</v>
      </c>
      <c r="G312" s="1827">
        <v>3.69</v>
      </c>
      <c r="H312" s="257">
        <v>7.0000000000000007E-2</v>
      </c>
      <c r="I312" s="1827">
        <v>7.0000000000000007E-2</v>
      </c>
      <c r="J312" s="239" t="s">
        <v>322</v>
      </c>
      <c r="K312" s="238" t="s">
        <v>160</v>
      </c>
      <c r="L312" s="1788" t="s">
        <v>3560</v>
      </c>
    </row>
    <row r="313" spans="1:12" s="1805" customFormat="1" ht="108.75" customHeight="1">
      <c r="A313" s="1797">
        <v>18</v>
      </c>
      <c r="B313" s="1785" t="s">
        <v>3526</v>
      </c>
      <c r="C313" s="238">
        <v>20</v>
      </c>
      <c r="D313" s="225" t="s">
        <v>3526</v>
      </c>
      <c r="E313" s="1828" t="s">
        <v>23</v>
      </c>
      <c r="F313" s="238" t="s">
        <v>162</v>
      </c>
      <c r="G313" s="1827">
        <v>2.0099999999999998</v>
      </c>
      <c r="H313" s="257">
        <v>0.06</v>
      </c>
      <c r="I313" s="1827">
        <v>0.06</v>
      </c>
      <c r="J313" s="239" t="s">
        <v>322</v>
      </c>
      <c r="K313" s="238" t="s">
        <v>3548</v>
      </c>
      <c r="L313" s="1788" t="s">
        <v>3583</v>
      </c>
    </row>
    <row r="314" spans="1:12" s="1805" customFormat="1" ht="171.75" customHeight="1">
      <c r="A314" s="1797"/>
      <c r="B314" s="1785"/>
      <c r="C314" s="238">
        <v>21</v>
      </c>
      <c r="D314" s="1832" t="s">
        <v>3598</v>
      </c>
      <c r="E314" s="1833" t="s">
        <v>32</v>
      </c>
      <c r="F314" s="238" t="s">
        <v>162</v>
      </c>
      <c r="G314" s="1800">
        <v>18.809999999999999</v>
      </c>
      <c r="H314" s="1800">
        <v>18.809999999999999</v>
      </c>
      <c r="I314" s="1800">
        <v>18.809999999999999</v>
      </c>
      <c r="J314" s="239" t="s">
        <v>322</v>
      </c>
      <c r="K314" s="1803" t="s">
        <v>3599</v>
      </c>
      <c r="L314" s="1804" t="s">
        <v>3600</v>
      </c>
    </row>
    <row r="315" spans="1:12" s="1805" customFormat="1" ht="142.5" customHeight="1">
      <c r="A315" s="1797"/>
      <c r="B315" s="1785"/>
      <c r="C315" s="238">
        <v>22</v>
      </c>
      <c r="D315" s="170" t="s">
        <v>3601</v>
      </c>
      <c r="E315" s="170" t="s">
        <v>32</v>
      </c>
      <c r="F315" s="238" t="s">
        <v>162</v>
      </c>
      <c r="G315" s="1800">
        <v>7.28</v>
      </c>
      <c r="H315" s="1801">
        <v>0.23</v>
      </c>
      <c r="I315" s="1802">
        <v>0.23</v>
      </c>
      <c r="J315" s="239" t="s">
        <v>322</v>
      </c>
      <c r="K315" s="1803" t="s">
        <v>3564</v>
      </c>
      <c r="L315" s="1803" t="s">
        <v>3602</v>
      </c>
    </row>
    <row r="316" spans="1:12" s="1805" customFormat="1" ht="99" customHeight="1">
      <c r="A316" s="1797"/>
      <c r="B316" s="1785"/>
      <c r="C316" s="238">
        <v>23</v>
      </c>
      <c r="D316" s="1798" t="s">
        <v>3603</v>
      </c>
      <c r="E316" s="170" t="s">
        <v>23</v>
      </c>
      <c r="F316" s="1799" t="s">
        <v>3604</v>
      </c>
      <c r="G316" s="1800">
        <v>0.1</v>
      </c>
      <c r="H316" s="1801"/>
      <c r="I316" s="1802">
        <v>0.1</v>
      </c>
      <c r="J316" s="239" t="s">
        <v>322</v>
      </c>
      <c r="K316" s="1803" t="s">
        <v>3553</v>
      </c>
      <c r="L316" s="1804" t="s">
        <v>3605</v>
      </c>
    </row>
    <row r="317" spans="1:12" s="1839" customFormat="1" ht="108.75" customHeight="1">
      <c r="A317" s="1834">
        <v>19</v>
      </c>
      <c r="B317" s="1835" t="s">
        <v>3525</v>
      </c>
      <c r="C317" s="1836">
        <v>24</v>
      </c>
      <c r="D317" s="1837" t="s">
        <v>3525</v>
      </c>
      <c r="E317" s="170" t="s">
        <v>12</v>
      </c>
      <c r="F317" s="1837" t="s">
        <v>3561</v>
      </c>
      <c r="G317" s="1802">
        <v>0.16</v>
      </c>
      <c r="H317" s="1803">
        <v>0.16</v>
      </c>
      <c r="I317" s="1802">
        <v>0.16</v>
      </c>
      <c r="J317" s="1838" t="s">
        <v>322</v>
      </c>
      <c r="K317" s="1803" t="s">
        <v>3519</v>
      </c>
      <c r="L317" s="1804" t="s">
        <v>3562</v>
      </c>
    </row>
    <row r="318" spans="1:12" s="1475" customFormat="1" ht="108.75" customHeight="1">
      <c r="A318" s="1476"/>
      <c r="B318" s="1491"/>
      <c r="C318" s="1496" t="s">
        <v>470</v>
      </c>
      <c r="D318" s="1907" t="s">
        <v>3606</v>
      </c>
      <c r="E318" s="1908"/>
      <c r="F318" s="1909"/>
      <c r="G318" s="1484"/>
      <c r="H318" s="1486"/>
      <c r="I318" s="1484"/>
      <c r="J318" s="1497"/>
      <c r="K318" s="1486"/>
      <c r="L318" s="1487"/>
    </row>
    <row r="319" spans="1:12" s="1813" customFormat="1" ht="127.5" customHeight="1">
      <c r="A319" s="1807"/>
      <c r="B319" s="1808"/>
      <c r="C319" s="1764">
        <v>25</v>
      </c>
      <c r="D319" s="1778" t="s">
        <v>3581</v>
      </c>
      <c r="E319" s="1809" t="s">
        <v>32</v>
      </c>
      <c r="F319" s="1810" t="s">
        <v>162</v>
      </c>
      <c r="G319" s="1811">
        <v>5.74</v>
      </c>
      <c r="H319" s="1812">
        <v>0.11</v>
      </c>
      <c r="I319" s="1776">
        <v>0.11</v>
      </c>
      <c r="J319" s="1768" t="s">
        <v>322</v>
      </c>
      <c r="K319" s="1777" t="s">
        <v>160</v>
      </c>
      <c r="L319" s="1804" t="s">
        <v>3584</v>
      </c>
    </row>
    <row r="320" spans="1:12" s="277" customFormat="1" ht="128.25" customHeight="1">
      <c r="A320" s="28"/>
      <c r="B320" s="394"/>
      <c r="C320" s="513" t="s">
        <v>471</v>
      </c>
      <c r="D320" s="1868" t="s">
        <v>804</v>
      </c>
      <c r="E320" s="1869"/>
      <c r="F320" s="1870"/>
      <c r="G320" s="459"/>
      <c r="H320" s="513"/>
      <c r="I320" s="513"/>
      <c r="J320" s="514"/>
      <c r="K320" s="513"/>
      <c r="L320" s="512"/>
    </row>
    <row r="321" spans="1:12" s="277" customFormat="1" ht="117.75" customHeight="1">
      <c r="A321" s="28"/>
      <c r="B321" s="394"/>
      <c r="C321" s="71">
        <v>26</v>
      </c>
      <c r="D321" s="13" t="s">
        <v>654</v>
      </c>
      <c r="E321" s="125" t="s">
        <v>12</v>
      </c>
      <c r="F321" s="125" t="s">
        <v>655</v>
      </c>
      <c r="G321" s="877">
        <v>30.759999999999998</v>
      </c>
      <c r="H321" s="878">
        <v>0.6</v>
      </c>
      <c r="I321" s="875">
        <v>30.76</v>
      </c>
      <c r="J321" s="72" t="s">
        <v>322</v>
      </c>
      <c r="K321" s="73" t="s">
        <v>885</v>
      </c>
      <c r="L321" s="109" t="s">
        <v>656</v>
      </c>
    </row>
    <row r="322" spans="1:12" s="277" customFormat="1" ht="93" customHeight="1">
      <c r="A322" s="28"/>
      <c r="B322" s="394"/>
      <c r="C322" s="71">
        <v>27</v>
      </c>
      <c r="D322" s="74" t="s">
        <v>3607</v>
      </c>
      <c r="E322" s="1479" t="s">
        <v>23</v>
      </c>
      <c r="F322" s="71" t="s">
        <v>162</v>
      </c>
      <c r="G322" s="872">
        <v>5.56</v>
      </c>
      <c r="H322" s="255">
        <v>4.58</v>
      </c>
      <c r="I322" s="872">
        <v>5.3</v>
      </c>
      <c r="J322" s="72" t="s">
        <v>322</v>
      </c>
      <c r="K322" s="71" t="s">
        <v>3553</v>
      </c>
      <c r="L322" s="1493" t="s">
        <v>3608</v>
      </c>
    </row>
    <row r="323" spans="1:12" s="308" customFormat="1" ht="15.75">
      <c r="A323" s="510"/>
      <c r="B323" s="511"/>
      <c r="C323" s="513" t="s">
        <v>709</v>
      </c>
      <c r="D323" s="1868" t="s">
        <v>799</v>
      </c>
      <c r="E323" s="1869"/>
      <c r="F323" s="1870"/>
      <c r="G323" s="459"/>
      <c r="H323" s="513"/>
      <c r="I323" s="513"/>
      <c r="J323" s="514"/>
      <c r="K323" s="513"/>
      <c r="L323" s="512"/>
    </row>
    <row r="324" spans="1:12" s="309" customFormat="1" ht="148.5" customHeight="1">
      <c r="A324" s="515"/>
      <c r="B324" s="516"/>
      <c r="C324" s="873">
        <v>28</v>
      </c>
      <c r="D324" s="124" t="s">
        <v>886</v>
      </c>
      <c r="E324" s="125" t="s">
        <v>12</v>
      </c>
      <c r="F324" s="125" t="s">
        <v>887</v>
      </c>
      <c r="G324" s="877">
        <v>0.03</v>
      </c>
      <c r="H324" s="254">
        <v>0.03</v>
      </c>
      <c r="I324" s="877">
        <v>0.03</v>
      </c>
      <c r="J324" s="125" t="s">
        <v>322</v>
      </c>
      <c r="K324" s="71" t="s">
        <v>161</v>
      </c>
      <c r="L324" s="109" t="s">
        <v>888</v>
      </c>
    </row>
    <row r="325" spans="1:12" s="309" customFormat="1" ht="148.5" customHeight="1">
      <c r="A325" s="515"/>
      <c r="B325" s="516"/>
      <c r="C325" s="873">
        <v>29</v>
      </c>
      <c r="D325" s="1" t="s">
        <v>890</v>
      </c>
      <c r="E325" s="125" t="s">
        <v>23</v>
      </c>
      <c r="F325" s="125" t="s">
        <v>705</v>
      </c>
      <c r="G325" s="877">
        <v>0.01</v>
      </c>
      <c r="H325" s="171"/>
      <c r="I325" s="875">
        <v>4.0000000000000001E-3</v>
      </c>
      <c r="J325" s="72" t="s">
        <v>322</v>
      </c>
      <c r="K325" s="73" t="s">
        <v>704</v>
      </c>
      <c r="L325" s="109" t="s">
        <v>889</v>
      </c>
    </row>
    <row r="326" spans="1:12" s="1816" customFormat="1" ht="104.25" customHeight="1">
      <c r="A326" s="1814"/>
      <c r="B326" s="1815"/>
      <c r="C326" s="1793">
        <v>30</v>
      </c>
      <c r="D326" s="1765" t="s">
        <v>3531</v>
      </c>
      <c r="E326" s="1780" t="s">
        <v>23</v>
      </c>
      <c r="F326" s="1764" t="s">
        <v>162</v>
      </c>
      <c r="G326" s="1766">
        <v>0.3</v>
      </c>
      <c r="H326" s="1767">
        <v>0.3</v>
      </c>
      <c r="I326" s="1766">
        <v>0.3</v>
      </c>
      <c r="J326" s="1768" t="s">
        <v>322</v>
      </c>
      <c r="K326" s="1764" t="s">
        <v>3553</v>
      </c>
      <c r="L326" s="1788" t="s">
        <v>3609</v>
      </c>
    </row>
    <row r="327" spans="1:12" s="1760" customFormat="1" ht="15.75">
      <c r="A327" s="1757"/>
      <c r="B327" s="1758"/>
      <c r="C327" s="1506" t="s">
        <v>3663</v>
      </c>
      <c r="D327" s="1883" t="s">
        <v>1130</v>
      </c>
      <c r="E327" s="1884"/>
      <c r="F327" s="1885"/>
      <c r="G327" s="1543"/>
      <c r="H327" s="1759"/>
      <c r="I327" s="1759"/>
      <c r="J327" s="1536"/>
      <c r="K327" s="1536"/>
      <c r="L327" s="1602"/>
    </row>
    <row r="328" spans="1:12" s="1816" customFormat="1" ht="47.25">
      <c r="A328" s="1814"/>
      <c r="B328" s="1815"/>
      <c r="C328" s="1234">
        <v>31</v>
      </c>
      <c r="D328" s="1817" t="s">
        <v>3506</v>
      </c>
      <c r="E328" s="1764" t="s">
        <v>1892</v>
      </c>
      <c r="F328" s="1764" t="s">
        <v>3510</v>
      </c>
      <c r="G328" s="1774">
        <v>0.1</v>
      </c>
      <c r="H328" s="1775"/>
      <c r="I328" s="1776">
        <v>0.1</v>
      </c>
      <c r="J328" s="1768" t="s">
        <v>322</v>
      </c>
      <c r="K328" s="1777" t="s">
        <v>3512</v>
      </c>
      <c r="L328" s="1765" t="s">
        <v>3589</v>
      </c>
    </row>
    <row r="329" spans="1:12" s="1818" customFormat="1" ht="61.5" customHeight="1">
      <c r="A329" s="1814"/>
      <c r="B329" s="1815"/>
      <c r="C329" s="1234">
        <v>32</v>
      </c>
      <c r="D329" s="1765" t="s">
        <v>3619</v>
      </c>
      <c r="E329" s="1764" t="s">
        <v>1892</v>
      </c>
      <c r="F329" s="1764" t="s">
        <v>3510</v>
      </c>
      <c r="G329" s="1766">
        <v>0.3</v>
      </c>
      <c r="H329" s="1767"/>
      <c r="I329" s="1766">
        <v>0.3</v>
      </c>
      <c r="J329" s="1768" t="s">
        <v>322</v>
      </c>
      <c r="K329" s="1764" t="s">
        <v>3554</v>
      </c>
      <c r="L329" s="1769" t="s">
        <v>3514</v>
      </c>
    </row>
    <row r="330" spans="1:12" s="1818" customFormat="1" ht="123" customHeight="1">
      <c r="A330" s="1814"/>
      <c r="B330" s="1815"/>
      <c r="C330" s="1234">
        <v>33</v>
      </c>
      <c r="D330" s="1819" t="s">
        <v>3620</v>
      </c>
      <c r="E330" s="1780" t="s">
        <v>1892</v>
      </c>
      <c r="F330" s="1764" t="s">
        <v>3510</v>
      </c>
      <c r="G330" s="1766">
        <v>0.11</v>
      </c>
      <c r="H330" s="1767"/>
      <c r="I330" s="1766">
        <v>0.11</v>
      </c>
      <c r="J330" s="1768" t="s">
        <v>322</v>
      </c>
      <c r="K330" s="1764" t="s">
        <v>3621</v>
      </c>
      <c r="L330" s="1769" t="s">
        <v>3622</v>
      </c>
    </row>
    <row r="331" spans="1:12" s="1818" customFormat="1" ht="96" customHeight="1">
      <c r="A331" s="1814"/>
      <c r="B331" s="1815"/>
      <c r="C331" s="1234">
        <v>34</v>
      </c>
      <c r="D331" s="1782" t="s">
        <v>3639</v>
      </c>
      <c r="E331" s="1796" t="s">
        <v>32</v>
      </c>
      <c r="F331" s="1764" t="s">
        <v>162</v>
      </c>
      <c r="G331" s="1776">
        <v>6.0000000000000001E-3</v>
      </c>
      <c r="H331" s="1820"/>
      <c r="I331" s="1776"/>
      <c r="J331" s="1768" t="s">
        <v>322</v>
      </c>
      <c r="K331" s="1777" t="s">
        <v>3548</v>
      </c>
      <c r="L331" s="1778" t="s">
        <v>3640</v>
      </c>
    </row>
    <row r="332" spans="1:12" s="1762" customFormat="1" ht="93.75" customHeight="1">
      <c r="A332" s="1234"/>
      <c r="B332" s="1235"/>
      <c r="C332" s="1234">
        <v>35</v>
      </c>
      <c r="D332" s="1772" t="s">
        <v>3641</v>
      </c>
      <c r="E332" s="1773" t="s">
        <v>32</v>
      </c>
      <c r="F332" s="1764" t="s">
        <v>162</v>
      </c>
      <c r="G332" s="1774">
        <v>5.0000000000000001E-3</v>
      </c>
      <c r="H332" s="1775"/>
      <c r="I332" s="1776"/>
      <c r="J332" s="1768" t="s">
        <v>322</v>
      </c>
      <c r="K332" s="1777" t="s">
        <v>3553</v>
      </c>
      <c r="L332" s="1778" t="s">
        <v>3642</v>
      </c>
    </row>
    <row r="333" spans="1:12" s="1762" customFormat="1" ht="85.5" customHeight="1">
      <c r="A333" s="1234"/>
      <c r="B333" s="1235"/>
      <c r="C333" s="1234">
        <v>36</v>
      </c>
      <c r="D333" s="1772" t="s">
        <v>3643</v>
      </c>
      <c r="E333" s="1773" t="s">
        <v>32</v>
      </c>
      <c r="F333" s="1764" t="s">
        <v>162</v>
      </c>
      <c r="G333" s="1774">
        <v>3.89</v>
      </c>
      <c r="H333" s="1775"/>
      <c r="I333" s="1776">
        <v>0.114</v>
      </c>
      <c r="J333" s="1768" t="s">
        <v>322</v>
      </c>
      <c r="K333" s="1777" t="s">
        <v>160</v>
      </c>
      <c r="L333" s="1778" t="s">
        <v>3644</v>
      </c>
    </row>
    <row r="334" spans="1:12" s="1762" customFormat="1" ht="69" customHeight="1">
      <c r="A334" s="1234"/>
      <c r="B334" s="1235"/>
      <c r="C334" s="1234">
        <v>37</v>
      </c>
      <c r="D334" s="1794" t="s">
        <v>3645</v>
      </c>
      <c r="E334" s="1773" t="s">
        <v>32</v>
      </c>
      <c r="F334" s="1764" t="s">
        <v>162</v>
      </c>
      <c r="G334" s="1774">
        <v>0.25</v>
      </c>
      <c r="H334" s="1775"/>
      <c r="I334" s="1776"/>
      <c r="J334" s="1768" t="s">
        <v>322</v>
      </c>
      <c r="K334" s="1777" t="s">
        <v>3541</v>
      </c>
      <c r="L334" s="1778" t="s">
        <v>3646</v>
      </c>
    </row>
    <row r="335" spans="1:12" s="1762" customFormat="1" ht="81.75" customHeight="1">
      <c r="A335" s="1234"/>
      <c r="B335" s="1235"/>
      <c r="C335" s="1234">
        <v>38</v>
      </c>
      <c r="D335" s="1806" t="s">
        <v>3647</v>
      </c>
      <c r="E335" s="1777" t="s">
        <v>32</v>
      </c>
      <c r="F335" s="1810" t="s">
        <v>162</v>
      </c>
      <c r="G335" s="1811">
        <v>4.74</v>
      </c>
      <c r="H335" s="1812"/>
      <c r="I335" s="1776"/>
      <c r="J335" s="1768" t="s">
        <v>322</v>
      </c>
      <c r="K335" s="1777" t="s">
        <v>160</v>
      </c>
      <c r="L335" s="1778" t="s">
        <v>3648</v>
      </c>
    </row>
    <row r="336" spans="1:12" s="1762" customFormat="1" ht="127.5" customHeight="1">
      <c r="A336" s="1234"/>
      <c r="B336" s="1235"/>
      <c r="C336" s="1234">
        <v>39</v>
      </c>
      <c r="D336" s="1772" t="s">
        <v>3649</v>
      </c>
      <c r="E336" s="1773" t="s">
        <v>32</v>
      </c>
      <c r="F336" s="1773" t="s">
        <v>162</v>
      </c>
      <c r="G336" s="1821">
        <v>0.42</v>
      </c>
      <c r="H336" s="1775"/>
      <c r="I336" s="1776"/>
      <c r="J336" s="1768" t="s">
        <v>322</v>
      </c>
      <c r="K336" s="1777" t="s">
        <v>3554</v>
      </c>
      <c r="L336" s="1778" t="s">
        <v>3665</v>
      </c>
    </row>
    <row r="337" spans="1:207" s="1762" customFormat="1" ht="104.25" customHeight="1">
      <c r="A337" s="1234"/>
      <c r="B337" s="1235"/>
      <c r="C337" s="1234">
        <v>40</v>
      </c>
      <c r="D337" s="1822" t="s">
        <v>3650</v>
      </c>
      <c r="E337" s="1810" t="s">
        <v>32</v>
      </c>
      <c r="F337" s="1810" t="s">
        <v>162</v>
      </c>
      <c r="G337" s="1811">
        <v>5.07</v>
      </c>
      <c r="H337" s="1812"/>
      <c r="I337" s="1776"/>
      <c r="J337" s="1768" t="s">
        <v>322</v>
      </c>
      <c r="K337" s="1777" t="s">
        <v>160</v>
      </c>
      <c r="L337" s="1778" t="s">
        <v>3651</v>
      </c>
    </row>
    <row r="338" spans="1:207" s="1762" customFormat="1" ht="81.75" customHeight="1">
      <c r="A338" s="1234"/>
      <c r="B338" s="1235"/>
      <c r="C338" s="1234">
        <v>41</v>
      </c>
      <c r="D338" s="1795" t="s">
        <v>3652</v>
      </c>
      <c r="E338" s="1796" t="s">
        <v>32</v>
      </c>
      <c r="F338" s="1764" t="s">
        <v>162</v>
      </c>
      <c r="G338" s="1774">
        <v>0.23899999999999999</v>
      </c>
      <c r="H338" s="1768"/>
      <c r="I338" s="1776"/>
      <c r="J338" s="1768" t="s">
        <v>322</v>
      </c>
      <c r="K338" s="1777" t="s">
        <v>3599</v>
      </c>
      <c r="L338" s="1778" t="s">
        <v>3666</v>
      </c>
    </row>
    <row r="339" spans="1:207" s="1762" customFormat="1" ht="81.75" customHeight="1">
      <c r="A339" s="1234"/>
      <c r="B339" s="1235"/>
      <c r="C339" s="1823">
        <v>42</v>
      </c>
      <c r="D339" s="1810" t="s">
        <v>3653</v>
      </c>
      <c r="E339" s="1810" t="s">
        <v>32</v>
      </c>
      <c r="F339" s="1810" t="s">
        <v>162</v>
      </c>
      <c r="G339" s="1811">
        <v>0.02</v>
      </c>
      <c r="H339" s="1768"/>
      <c r="I339" s="1776"/>
      <c r="J339" s="1768" t="s">
        <v>322</v>
      </c>
      <c r="K339" s="1777" t="s">
        <v>3564</v>
      </c>
      <c r="L339" s="1778" t="s">
        <v>3654</v>
      </c>
    </row>
    <row r="340" spans="1:207" s="1762" customFormat="1" ht="81.75" customHeight="1">
      <c r="A340" s="1234"/>
      <c r="B340" s="1235"/>
      <c r="C340" s="1823">
        <v>43</v>
      </c>
      <c r="D340" s="1794" t="s">
        <v>3655</v>
      </c>
      <c r="E340" s="1773" t="s">
        <v>32</v>
      </c>
      <c r="F340" s="1764" t="s">
        <v>162</v>
      </c>
      <c r="G340" s="1774">
        <v>4.0000000000000001E-3</v>
      </c>
      <c r="H340" s="1775"/>
      <c r="I340" s="1776"/>
      <c r="J340" s="1768" t="s">
        <v>322</v>
      </c>
      <c r="K340" s="1777" t="s">
        <v>3621</v>
      </c>
      <c r="L340" s="1778" t="s">
        <v>3656</v>
      </c>
    </row>
    <row r="341" spans="1:207" s="1762" customFormat="1" ht="81.75" customHeight="1">
      <c r="A341" s="1234"/>
      <c r="B341" s="1235"/>
      <c r="C341" s="1823">
        <v>44</v>
      </c>
      <c r="D341" s="1772" t="s">
        <v>3657</v>
      </c>
      <c r="E341" s="1773" t="s">
        <v>32</v>
      </c>
      <c r="F341" s="1764" t="s">
        <v>162</v>
      </c>
      <c r="G341" s="1774">
        <v>0.22</v>
      </c>
      <c r="H341" s="1775"/>
      <c r="I341" s="1776"/>
      <c r="J341" s="1768" t="s">
        <v>322</v>
      </c>
      <c r="K341" s="1777" t="s">
        <v>3564</v>
      </c>
      <c r="L341" s="1778" t="s">
        <v>3648</v>
      </c>
    </row>
    <row r="342" spans="1:207" s="1762" customFormat="1" ht="81.75" customHeight="1">
      <c r="A342" s="1234"/>
      <c r="B342" s="1235"/>
      <c r="C342" s="1823">
        <v>45</v>
      </c>
      <c r="D342" s="1765" t="s">
        <v>3658</v>
      </c>
      <c r="E342" s="1764" t="s">
        <v>32</v>
      </c>
      <c r="F342" s="1764" t="s">
        <v>162</v>
      </c>
      <c r="G342" s="1766">
        <v>0.29699999999999999</v>
      </c>
      <c r="H342" s="1767"/>
      <c r="I342" s="1766"/>
      <c r="J342" s="1768" t="s">
        <v>322</v>
      </c>
      <c r="K342" s="1764" t="s">
        <v>3553</v>
      </c>
      <c r="L342" s="1769" t="s">
        <v>3667</v>
      </c>
    </row>
    <row r="343" spans="1:207" s="1762" customFormat="1" ht="96" customHeight="1">
      <c r="A343" s="1234"/>
      <c r="B343" s="1235"/>
      <c r="C343" s="1823">
        <v>46</v>
      </c>
      <c r="D343" s="1824" t="s">
        <v>3659</v>
      </c>
      <c r="E343" s="1764" t="s">
        <v>32</v>
      </c>
      <c r="F343" s="1764" t="s">
        <v>162</v>
      </c>
      <c r="G343" s="1766">
        <v>0.06</v>
      </c>
      <c r="H343" s="1767"/>
      <c r="I343" s="1766"/>
      <c r="J343" s="1768" t="s">
        <v>322</v>
      </c>
      <c r="K343" s="1777" t="s">
        <v>3550</v>
      </c>
      <c r="L343" s="1825" t="s">
        <v>3660</v>
      </c>
    </row>
    <row r="344" spans="1:207" s="1762" customFormat="1" ht="81.75" customHeight="1">
      <c r="A344" s="1234"/>
      <c r="B344" s="1235"/>
      <c r="C344" s="1823">
        <v>47</v>
      </c>
      <c r="D344" s="1817" t="s">
        <v>3661</v>
      </c>
      <c r="E344" s="1773" t="s">
        <v>71</v>
      </c>
      <c r="F344" s="1773" t="s">
        <v>162</v>
      </c>
      <c r="G344" s="1774">
        <v>0.29899999999999999</v>
      </c>
      <c r="H344" s="1775"/>
      <c r="I344" s="1776"/>
      <c r="J344" s="1768" t="s">
        <v>322</v>
      </c>
      <c r="K344" s="1777" t="s">
        <v>3599</v>
      </c>
      <c r="L344" s="1778" t="s">
        <v>3662</v>
      </c>
    </row>
    <row r="345" spans="1:207" s="282" customFormat="1" ht="81.75" hidden="1" customHeight="1">
      <c r="A345" s="172"/>
      <c r="B345" s="454"/>
      <c r="C345" s="1871" t="s">
        <v>188</v>
      </c>
      <c r="D345" s="1872"/>
      <c r="E345" s="274"/>
      <c r="F345" s="274"/>
      <c r="G345" s="459"/>
      <c r="H345" s="477"/>
      <c r="I345" s="172"/>
      <c r="J345" s="172"/>
      <c r="K345" s="172"/>
      <c r="L345" s="274"/>
    </row>
    <row r="346" spans="1:207" s="282" customFormat="1" ht="81.75" hidden="1" customHeight="1">
      <c r="A346" s="172"/>
      <c r="B346" s="454"/>
      <c r="C346" s="455" t="s">
        <v>251</v>
      </c>
      <c r="D346" s="1871" t="s">
        <v>803</v>
      </c>
      <c r="E346" s="1873"/>
      <c r="F346" s="1874"/>
      <c r="G346" s="459"/>
      <c r="H346" s="477"/>
      <c r="I346" s="172"/>
      <c r="J346" s="172"/>
      <c r="K346" s="172"/>
      <c r="L346" s="274"/>
    </row>
    <row r="347" spans="1:207" s="282" customFormat="1" ht="81.75" hidden="1" customHeight="1">
      <c r="A347" s="172"/>
      <c r="B347" s="454"/>
      <c r="C347" s="455" t="s">
        <v>491</v>
      </c>
      <c r="D347" s="1868" t="s">
        <v>801</v>
      </c>
      <c r="E347" s="1869"/>
      <c r="F347" s="1870"/>
      <c r="G347" s="459"/>
      <c r="H347" s="518"/>
      <c r="I347" s="518"/>
      <c r="J347" s="1897"/>
      <c r="K347" s="1898"/>
      <c r="L347" s="1899"/>
    </row>
    <row r="348" spans="1:207" s="282" customFormat="1" ht="48.75" hidden="1" customHeight="1">
      <c r="A348" s="172"/>
      <c r="B348" s="454"/>
      <c r="C348" s="125">
        <v>1</v>
      </c>
      <c r="D348" s="124" t="s">
        <v>896</v>
      </c>
      <c r="E348" s="7" t="s">
        <v>65</v>
      </c>
      <c r="F348" s="125" t="s">
        <v>547</v>
      </c>
      <c r="G348" s="194">
        <v>1.3899999999999999E-2</v>
      </c>
      <c r="H348" s="125"/>
      <c r="I348" s="194">
        <v>1.3899999999999999E-2</v>
      </c>
      <c r="J348" s="125" t="s">
        <v>78</v>
      </c>
      <c r="K348" s="125" t="s">
        <v>326</v>
      </c>
      <c r="L348" s="210" t="s">
        <v>2170</v>
      </c>
    </row>
    <row r="349" spans="1:207" s="309" customFormat="1" ht="48.75" hidden="1" customHeight="1">
      <c r="A349" s="510"/>
      <c r="B349" s="511"/>
      <c r="C349" s="125">
        <v>4</v>
      </c>
      <c r="D349" s="124" t="s">
        <v>2171</v>
      </c>
      <c r="E349" s="125" t="s">
        <v>65</v>
      </c>
      <c r="F349" s="125" t="s">
        <v>79</v>
      </c>
      <c r="G349" s="194">
        <v>0.15679999999999999</v>
      </c>
      <c r="H349" s="125"/>
      <c r="I349" s="5">
        <v>0.15679999999999999</v>
      </c>
      <c r="J349" s="125" t="s">
        <v>78</v>
      </c>
      <c r="K349" s="125" t="s">
        <v>548</v>
      </c>
      <c r="L349" s="210" t="s">
        <v>2172</v>
      </c>
    </row>
    <row r="350" spans="1:207" s="282" customFormat="1" ht="15.75" hidden="1" customHeight="1">
      <c r="A350" s="172"/>
      <c r="B350" s="454"/>
      <c r="C350" s="125">
        <v>5</v>
      </c>
      <c r="D350" s="124" t="s">
        <v>897</v>
      </c>
      <c r="E350" s="125" t="s">
        <v>24</v>
      </c>
      <c r="F350" s="125" t="s">
        <v>79</v>
      </c>
      <c r="G350" s="887">
        <v>0.23830000000000001</v>
      </c>
      <c r="H350" s="125"/>
      <c r="I350" s="5">
        <v>0.23830000000000001</v>
      </c>
      <c r="J350" s="125" t="s">
        <v>78</v>
      </c>
      <c r="K350" s="125" t="s">
        <v>329</v>
      </c>
      <c r="L350" s="210" t="s">
        <v>2173</v>
      </c>
    </row>
    <row r="351" spans="1:207" s="282" customFormat="1" ht="33" hidden="1" customHeight="1">
      <c r="A351" s="172"/>
      <c r="B351" s="454"/>
      <c r="C351" s="125">
        <v>6</v>
      </c>
      <c r="D351" s="124" t="s">
        <v>898</v>
      </c>
      <c r="E351" s="125" t="s">
        <v>51</v>
      </c>
      <c r="F351" s="125" t="s">
        <v>79</v>
      </c>
      <c r="G351" s="194">
        <v>0.21562999999999999</v>
      </c>
      <c r="H351" s="125"/>
      <c r="I351" s="5">
        <v>0.21562999999999999</v>
      </c>
      <c r="J351" s="125" t="s">
        <v>78</v>
      </c>
      <c r="K351" s="125" t="s">
        <v>85</v>
      </c>
      <c r="L351" s="210" t="s">
        <v>2174</v>
      </c>
    </row>
    <row r="352" spans="1:207" s="311" customFormat="1" ht="26.25" hidden="1" customHeight="1">
      <c r="A352" s="519"/>
      <c r="B352" s="520"/>
      <c r="C352" s="125">
        <v>8</v>
      </c>
      <c r="D352" s="124" t="s">
        <v>2175</v>
      </c>
      <c r="E352" s="125" t="s">
        <v>24</v>
      </c>
      <c r="F352" s="125" t="s">
        <v>79</v>
      </c>
      <c r="G352" s="194">
        <v>0.19485</v>
      </c>
      <c r="H352" s="1151"/>
      <c r="I352" s="194"/>
      <c r="J352" s="125" t="s">
        <v>78</v>
      </c>
      <c r="K352" s="125" t="s">
        <v>2176</v>
      </c>
      <c r="L352" s="210" t="s">
        <v>2177</v>
      </c>
      <c r="M352" s="310"/>
      <c r="N352" s="310"/>
      <c r="O352" s="310"/>
      <c r="P352" s="310"/>
      <c r="Q352" s="310"/>
      <c r="R352" s="310"/>
      <c r="S352" s="310"/>
      <c r="T352" s="310"/>
      <c r="U352" s="310"/>
      <c r="V352" s="310"/>
      <c r="W352" s="310"/>
      <c r="X352" s="310"/>
      <c r="Y352" s="310"/>
      <c r="Z352" s="310"/>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220"/>
      <c r="BK352" s="220"/>
      <c r="BL352" s="220"/>
      <c r="BM352" s="220"/>
      <c r="BN352" s="220"/>
      <c r="BO352" s="220"/>
      <c r="BP352" s="220"/>
      <c r="BQ352" s="220"/>
      <c r="BR352" s="220"/>
      <c r="BS352" s="220"/>
      <c r="BT352" s="220"/>
      <c r="BU352" s="220"/>
      <c r="BV352" s="220"/>
      <c r="BW352" s="220"/>
      <c r="BX352" s="220"/>
      <c r="BY352" s="220"/>
      <c r="BZ352" s="220"/>
      <c r="CA352" s="220"/>
      <c r="CB352" s="220"/>
      <c r="CC352" s="220"/>
      <c r="CD352" s="220"/>
      <c r="CE352" s="220"/>
      <c r="CF352" s="220"/>
      <c r="CG352" s="220"/>
      <c r="CH352" s="220"/>
      <c r="CI352" s="220"/>
      <c r="CJ352" s="220"/>
      <c r="CK352" s="220"/>
      <c r="CL352" s="220"/>
      <c r="CM352" s="220"/>
      <c r="CN352" s="220"/>
      <c r="CO352" s="220"/>
      <c r="CP352" s="220"/>
      <c r="CQ352" s="220"/>
      <c r="CR352" s="220"/>
      <c r="CS352" s="220"/>
      <c r="CT352" s="220"/>
      <c r="CU352" s="220"/>
      <c r="CV352" s="220"/>
      <c r="CW352" s="220"/>
      <c r="CX352" s="220"/>
      <c r="CY352" s="220"/>
      <c r="CZ352" s="220"/>
      <c r="DA352" s="220"/>
      <c r="DB352" s="220"/>
      <c r="DC352" s="220"/>
      <c r="DD352" s="220"/>
      <c r="DE352" s="220"/>
      <c r="DF352" s="220"/>
      <c r="DG352" s="220"/>
      <c r="DH352" s="220"/>
      <c r="DI352" s="220"/>
      <c r="DJ352" s="220"/>
      <c r="DK352" s="220"/>
      <c r="DL352" s="220"/>
      <c r="DM352" s="220"/>
      <c r="DN352" s="220"/>
      <c r="DO352" s="220"/>
      <c r="DP352" s="220"/>
      <c r="DQ352" s="220"/>
      <c r="DR352" s="220"/>
      <c r="DS352" s="220"/>
      <c r="DT352" s="220"/>
      <c r="DU352" s="220"/>
      <c r="DV352" s="220"/>
      <c r="DW352" s="220"/>
      <c r="DX352" s="220"/>
      <c r="DY352" s="220"/>
      <c r="DZ352" s="220"/>
      <c r="EA352" s="220"/>
      <c r="EB352" s="220"/>
      <c r="EC352" s="220"/>
      <c r="ED352" s="220"/>
      <c r="EE352" s="220"/>
      <c r="EF352" s="220"/>
      <c r="EG352" s="220"/>
      <c r="EH352" s="220"/>
      <c r="EI352" s="220"/>
      <c r="EJ352" s="220"/>
      <c r="EK352" s="220"/>
      <c r="EL352" s="220"/>
      <c r="EM352" s="220"/>
      <c r="EN352" s="220"/>
      <c r="EO352" s="220"/>
      <c r="EP352" s="220"/>
      <c r="EQ352" s="220"/>
      <c r="ER352" s="220"/>
      <c r="ES352" s="220"/>
      <c r="ET352" s="220"/>
      <c r="EU352" s="220"/>
      <c r="EV352" s="220"/>
      <c r="EW352" s="220"/>
      <c r="EX352" s="220"/>
      <c r="EY352" s="220"/>
      <c r="EZ352" s="220"/>
      <c r="FA352" s="220"/>
      <c r="FB352" s="220"/>
      <c r="FC352" s="220"/>
      <c r="FD352" s="220"/>
      <c r="FE352" s="220"/>
      <c r="FF352" s="220"/>
      <c r="FG352" s="220"/>
      <c r="FH352" s="220"/>
      <c r="FI352" s="220"/>
      <c r="FJ352" s="220"/>
      <c r="FK352" s="220"/>
      <c r="FL352" s="220"/>
      <c r="FM352" s="220"/>
      <c r="FN352" s="220"/>
      <c r="FO352" s="220"/>
      <c r="FP352" s="220"/>
      <c r="FQ352" s="220"/>
      <c r="FR352" s="220"/>
      <c r="FS352" s="220"/>
      <c r="FT352" s="220"/>
      <c r="FU352" s="220"/>
      <c r="FV352" s="220"/>
      <c r="FW352" s="220"/>
      <c r="FX352" s="220"/>
      <c r="FY352" s="220"/>
      <c r="FZ352" s="220"/>
      <c r="GA352" s="220"/>
      <c r="GB352" s="220"/>
      <c r="GC352" s="220"/>
      <c r="GD352" s="220"/>
      <c r="GE352" s="220"/>
      <c r="GF352" s="220"/>
      <c r="GG352" s="220"/>
      <c r="GH352" s="220"/>
      <c r="GI352" s="220"/>
      <c r="GJ352" s="220"/>
      <c r="GK352" s="220"/>
      <c r="GL352" s="220"/>
      <c r="GM352" s="220"/>
      <c r="GN352" s="220"/>
      <c r="GO352" s="220"/>
      <c r="GP352" s="220"/>
      <c r="GQ352" s="220"/>
      <c r="GR352" s="220"/>
      <c r="GS352" s="220"/>
      <c r="GT352" s="220"/>
      <c r="GU352" s="220"/>
      <c r="GV352" s="220"/>
      <c r="GW352" s="220"/>
      <c r="GX352" s="220"/>
      <c r="GY352" s="220"/>
    </row>
    <row r="353" spans="1:207" s="365" customFormat="1" ht="189" hidden="1">
      <c r="A353" s="519"/>
      <c r="B353" s="520"/>
      <c r="C353" s="125">
        <v>9</v>
      </c>
      <c r="D353" s="124" t="s">
        <v>899</v>
      </c>
      <c r="E353" s="125" t="s">
        <v>24</v>
      </c>
      <c r="F353" s="125" t="s">
        <v>79</v>
      </c>
      <c r="G353" s="194">
        <v>6.3799999999999996E-2</v>
      </c>
      <c r="H353" s="125"/>
      <c r="I353" s="5">
        <v>6.3799999999999996E-2</v>
      </c>
      <c r="J353" s="125" t="s">
        <v>78</v>
      </c>
      <c r="K353" s="125" t="s">
        <v>455</v>
      </c>
      <c r="L353" s="1152" t="s">
        <v>2178</v>
      </c>
      <c r="M353" s="364"/>
      <c r="N353" s="364"/>
      <c r="O353" s="364"/>
      <c r="P353" s="364"/>
      <c r="Q353" s="364"/>
      <c r="R353" s="364"/>
      <c r="S353" s="364"/>
      <c r="T353" s="364"/>
      <c r="U353" s="364"/>
      <c r="V353" s="364"/>
      <c r="W353" s="364"/>
      <c r="X353" s="364"/>
      <c r="Y353" s="364"/>
      <c r="Z353" s="364"/>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row>
    <row r="354" spans="1:207" s="365" customFormat="1" ht="220.5" hidden="1">
      <c r="A354" s="519"/>
      <c r="B354" s="520"/>
      <c r="C354" s="125">
        <v>11</v>
      </c>
      <c r="D354" s="124" t="s">
        <v>549</v>
      </c>
      <c r="E354" s="125" t="s">
        <v>24</v>
      </c>
      <c r="F354" s="125" t="s">
        <v>79</v>
      </c>
      <c r="G354" s="887">
        <v>0.44269999999999998</v>
      </c>
      <c r="H354" s="125"/>
      <c r="I354" s="5">
        <v>0.44269999999999998</v>
      </c>
      <c r="J354" s="125" t="s">
        <v>78</v>
      </c>
      <c r="K354" s="125" t="s">
        <v>456</v>
      </c>
      <c r="L354" s="210" t="s">
        <v>2179</v>
      </c>
      <c r="M354" s="364"/>
      <c r="N354" s="364"/>
      <c r="O354" s="364"/>
      <c r="P354" s="364"/>
      <c r="Q354" s="364"/>
      <c r="R354" s="364"/>
      <c r="S354" s="364"/>
      <c r="T354" s="364"/>
      <c r="U354" s="364"/>
      <c r="V354" s="364"/>
      <c r="W354" s="364"/>
      <c r="X354" s="364"/>
      <c r="Y354" s="364"/>
      <c r="Z354" s="364"/>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row>
    <row r="355" spans="1:207" s="365" customFormat="1" ht="15.75" hidden="1">
      <c r="A355" s="519"/>
      <c r="B355" s="520"/>
      <c r="C355" s="455" t="s">
        <v>470</v>
      </c>
      <c r="D355" s="1868" t="s">
        <v>797</v>
      </c>
      <c r="E355" s="1869"/>
      <c r="F355" s="1870"/>
      <c r="G355" s="459"/>
      <c r="H355" s="518"/>
      <c r="I355" s="518"/>
      <c r="J355" s="1897"/>
      <c r="K355" s="1898"/>
      <c r="L355" s="1899"/>
      <c r="M355" s="364"/>
      <c r="N355" s="364"/>
      <c r="O355" s="364"/>
      <c r="P355" s="364"/>
      <c r="Q355" s="364"/>
      <c r="R355" s="364"/>
      <c r="S355" s="364"/>
      <c r="T355" s="364"/>
      <c r="U355" s="364"/>
      <c r="V355" s="364"/>
      <c r="W355" s="364"/>
      <c r="X355" s="364"/>
      <c r="Y355" s="364"/>
      <c r="Z355" s="364"/>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row>
    <row r="356" spans="1:207" s="365" customFormat="1" ht="236.25" hidden="1">
      <c r="A356" s="519"/>
      <c r="B356" s="520"/>
      <c r="C356" s="125" t="s">
        <v>2183</v>
      </c>
      <c r="D356" s="124" t="s">
        <v>900</v>
      </c>
      <c r="E356" s="7" t="s">
        <v>14</v>
      </c>
      <c r="F356" s="125" t="s">
        <v>79</v>
      </c>
      <c r="G356" s="194">
        <v>1.6500000000000001E-2</v>
      </c>
      <c r="H356" s="125"/>
      <c r="I356" s="194">
        <v>1.6500000000000001E-2</v>
      </c>
      <c r="J356" s="125" t="s">
        <v>78</v>
      </c>
      <c r="K356" s="125" t="s">
        <v>331</v>
      </c>
      <c r="L356" s="210" t="s">
        <v>2180</v>
      </c>
      <c r="M356" s="364"/>
      <c r="N356" s="364"/>
      <c r="O356" s="364"/>
      <c r="P356" s="364"/>
      <c r="Q356" s="364"/>
      <c r="R356" s="364"/>
      <c r="S356" s="364"/>
      <c r="T356" s="364"/>
      <c r="U356" s="364"/>
      <c r="V356" s="364"/>
      <c r="W356" s="364"/>
      <c r="X356" s="364"/>
      <c r="Y356" s="364"/>
      <c r="Z356" s="364"/>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row>
    <row r="357" spans="1:207" s="365" customFormat="1" ht="173.25" hidden="1">
      <c r="A357" s="519"/>
      <c r="B357" s="520"/>
      <c r="C357" s="125">
        <v>13</v>
      </c>
      <c r="D357" s="124" t="s">
        <v>334</v>
      </c>
      <c r="E357" s="125" t="s">
        <v>24</v>
      </c>
      <c r="F357" s="125" t="s">
        <v>86</v>
      </c>
      <c r="G357" s="194">
        <v>0.33489999999999998</v>
      </c>
      <c r="H357" s="125"/>
      <c r="I357" s="5">
        <v>0.33489999999999998</v>
      </c>
      <c r="J357" s="125" t="s">
        <v>78</v>
      </c>
      <c r="K357" s="125" t="s">
        <v>335</v>
      </c>
      <c r="L357" s="210" t="s">
        <v>2181</v>
      </c>
      <c r="M357" s="364"/>
      <c r="N357" s="364"/>
      <c r="O357" s="364"/>
      <c r="P357" s="364"/>
      <c r="Q357" s="364"/>
      <c r="R357" s="364"/>
      <c r="S357" s="364"/>
      <c r="T357" s="364"/>
      <c r="U357" s="364"/>
      <c r="V357" s="364"/>
      <c r="W357" s="364"/>
      <c r="X357" s="364"/>
      <c r="Y357" s="364"/>
      <c r="Z357" s="364"/>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row>
    <row r="358" spans="1:207" s="365" customFormat="1" ht="173.25" hidden="1">
      <c r="A358" s="519"/>
      <c r="B358" s="520"/>
      <c r="C358" s="125">
        <v>14</v>
      </c>
      <c r="D358" s="124" t="s">
        <v>453</v>
      </c>
      <c r="E358" s="125" t="s">
        <v>23</v>
      </c>
      <c r="F358" s="125" t="s">
        <v>86</v>
      </c>
      <c r="G358" s="887">
        <v>2.7E-2</v>
      </c>
      <c r="H358" s="125"/>
      <c r="I358" s="5">
        <v>2.7E-2</v>
      </c>
      <c r="J358" s="125" t="s">
        <v>78</v>
      </c>
      <c r="K358" s="125" t="s">
        <v>454</v>
      </c>
      <c r="L358" s="210" t="s">
        <v>2182</v>
      </c>
      <c r="M358" s="364"/>
      <c r="N358" s="364"/>
      <c r="O358" s="364"/>
      <c r="P358" s="364"/>
      <c r="Q358" s="364"/>
      <c r="R358" s="364"/>
      <c r="S358" s="364"/>
      <c r="T358" s="364"/>
      <c r="U358" s="364"/>
      <c r="V358" s="364"/>
      <c r="W358" s="364"/>
      <c r="X358" s="364"/>
      <c r="Y358" s="364"/>
      <c r="Z358" s="364"/>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row>
    <row r="359" spans="1:207" s="365" customFormat="1" ht="252" hidden="1">
      <c r="A359" s="519"/>
      <c r="B359" s="520"/>
      <c r="C359" s="125">
        <v>16</v>
      </c>
      <c r="D359" s="124" t="s">
        <v>553</v>
      </c>
      <c r="E359" s="125" t="s">
        <v>45</v>
      </c>
      <c r="F359" s="125" t="s">
        <v>86</v>
      </c>
      <c r="G359" s="194">
        <v>0.56559999999999999</v>
      </c>
      <c r="H359" s="125"/>
      <c r="I359" s="5">
        <v>0.56559999999999999</v>
      </c>
      <c r="J359" s="125" t="s">
        <v>78</v>
      </c>
      <c r="K359" s="125" t="s">
        <v>330</v>
      </c>
      <c r="L359" s="1152" t="s">
        <v>2184</v>
      </c>
      <c r="M359" s="364"/>
      <c r="N359" s="364"/>
      <c r="O359" s="364"/>
      <c r="P359" s="364"/>
      <c r="Q359" s="364"/>
      <c r="R359" s="364"/>
      <c r="S359" s="364"/>
      <c r="T359" s="364"/>
      <c r="U359" s="364"/>
      <c r="V359" s="364"/>
      <c r="W359" s="364"/>
      <c r="X359" s="364"/>
      <c r="Y359" s="364"/>
      <c r="Z359" s="364"/>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row>
    <row r="360" spans="1:207" s="311" customFormat="1" ht="27.75" hidden="1" customHeight="1">
      <c r="A360" s="519"/>
      <c r="B360" s="520"/>
      <c r="C360" s="125">
        <v>18</v>
      </c>
      <c r="D360" s="124" t="s">
        <v>551</v>
      </c>
      <c r="E360" s="7" t="s">
        <v>14</v>
      </c>
      <c r="F360" s="125" t="s">
        <v>552</v>
      </c>
      <c r="G360" s="7">
        <v>0.74409999999999998</v>
      </c>
      <c r="H360" s="125"/>
      <c r="I360" s="888">
        <v>5.3499999999999997E-3</v>
      </c>
      <c r="J360" s="125" t="s">
        <v>78</v>
      </c>
      <c r="K360" s="125" t="s">
        <v>80</v>
      </c>
      <c r="L360" s="210" t="s">
        <v>901</v>
      </c>
      <c r="M360" s="310"/>
      <c r="N360" s="310"/>
      <c r="O360" s="310"/>
      <c r="P360" s="310"/>
      <c r="Q360" s="310"/>
      <c r="R360" s="310"/>
      <c r="S360" s="310"/>
      <c r="T360" s="310"/>
      <c r="U360" s="310"/>
      <c r="V360" s="310"/>
      <c r="W360" s="310"/>
      <c r="X360" s="310"/>
      <c r="Y360" s="310"/>
      <c r="Z360" s="310"/>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220"/>
      <c r="BK360" s="220"/>
      <c r="BL360" s="220"/>
      <c r="BM360" s="220"/>
      <c r="BN360" s="220"/>
      <c r="BO360" s="220"/>
      <c r="BP360" s="220"/>
      <c r="BQ360" s="220"/>
      <c r="BR360" s="220"/>
      <c r="BS360" s="220"/>
      <c r="BT360" s="220"/>
      <c r="BU360" s="220"/>
      <c r="BV360" s="220"/>
      <c r="BW360" s="220"/>
      <c r="BX360" s="220"/>
      <c r="BY360" s="220"/>
      <c r="BZ360" s="220"/>
      <c r="CA360" s="220"/>
      <c r="CB360" s="220"/>
      <c r="CC360" s="220"/>
      <c r="CD360" s="220"/>
      <c r="CE360" s="220"/>
      <c r="CF360" s="220"/>
      <c r="CG360" s="220"/>
      <c r="CH360" s="220"/>
      <c r="CI360" s="220"/>
      <c r="CJ360" s="220"/>
      <c r="CK360" s="220"/>
      <c r="CL360" s="220"/>
      <c r="CM360" s="220"/>
      <c r="CN360" s="220"/>
      <c r="CO360" s="220"/>
      <c r="CP360" s="220"/>
      <c r="CQ360" s="220"/>
      <c r="CR360" s="220"/>
      <c r="CS360" s="220"/>
      <c r="CT360" s="220"/>
      <c r="CU360" s="220"/>
      <c r="CV360" s="220"/>
      <c r="CW360" s="220"/>
      <c r="CX360" s="220"/>
      <c r="CY360" s="220"/>
      <c r="CZ360" s="220"/>
      <c r="DA360" s="220"/>
      <c r="DB360" s="220"/>
      <c r="DC360" s="220"/>
      <c r="DD360" s="220"/>
      <c r="DE360" s="220"/>
      <c r="DF360" s="220"/>
      <c r="DG360" s="220"/>
      <c r="DH360" s="220"/>
      <c r="DI360" s="220"/>
      <c r="DJ360" s="220"/>
      <c r="DK360" s="220"/>
      <c r="DL360" s="220"/>
      <c r="DM360" s="220"/>
      <c r="DN360" s="220"/>
      <c r="DO360" s="220"/>
      <c r="DP360" s="220"/>
      <c r="DQ360" s="220"/>
      <c r="DR360" s="220"/>
      <c r="DS360" s="220"/>
      <c r="DT360" s="220"/>
      <c r="DU360" s="220"/>
      <c r="DV360" s="220"/>
      <c r="DW360" s="220"/>
      <c r="DX360" s="220"/>
      <c r="DY360" s="220"/>
      <c r="DZ360" s="220"/>
      <c r="EA360" s="220"/>
      <c r="EB360" s="220"/>
      <c r="EC360" s="220"/>
      <c r="ED360" s="220"/>
      <c r="EE360" s="220"/>
      <c r="EF360" s="220"/>
      <c r="EG360" s="220"/>
      <c r="EH360" s="220"/>
      <c r="EI360" s="220"/>
      <c r="EJ360" s="220"/>
      <c r="EK360" s="220"/>
      <c r="EL360" s="220"/>
      <c r="EM360" s="220"/>
      <c r="EN360" s="220"/>
      <c r="EO360" s="220"/>
      <c r="EP360" s="220"/>
      <c r="EQ360" s="220"/>
      <c r="ER360" s="220"/>
      <c r="ES360" s="220"/>
      <c r="ET360" s="220"/>
      <c r="EU360" s="220"/>
      <c r="EV360" s="220"/>
      <c r="EW360" s="220"/>
      <c r="EX360" s="220"/>
      <c r="EY360" s="220"/>
      <c r="EZ360" s="220"/>
      <c r="FA360" s="220"/>
      <c r="FB360" s="220"/>
      <c r="FC360" s="220"/>
      <c r="FD360" s="220"/>
      <c r="FE360" s="220"/>
      <c r="FF360" s="220"/>
      <c r="FG360" s="220"/>
      <c r="FH360" s="220"/>
      <c r="FI360" s="220"/>
      <c r="FJ360" s="220"/>
      <c r="FK360" s="220"/>
      <c r="FL360" s="220"/>
      <c r="FM360" s="220"/>
      <c r="FN360" s="220"/>
      <c r="FO360" s="220"/>
      <c r="FP360" s="220"/>
      <c r="FQ360" s="220"/>
      <c r="FR360" s="220"/>
      <c r="FS360" s="220"/>
      <c r="FT360" s="220"/>
      <c r="FU360" s="220"/>
      <c r="FV360" s="220"/>
      <c r="FW360" s="220"/>
      <c r="FX360" s="220"/>
      <c r="FY360" s="220"/>
      <c r="FZ360" s="220"/>
      <c r="GA360" s="220"/>
      <c r="GB360" s="220"/>
      <c r="GC360" s="220"/>
      <c r="GD360" s="220"/>
      <c r="GE360" s="220"/>
      <c r="GF360" s="220"/>
      <c r="GG360" s="220"/>
      <c r="GH360" s="220"/>
      <c r="GI360" s="220"/>
      <c r="GJ360" s="220"/>
      <c r="GK360" s="220"/>
      <c r="GL360" s="220"/>
      <c r="GM360" s="220"/>
      <c r="GN360" s="220"/>
      <c r="GO360" s="220"/>
      <c r="GP360" s="220"/>
      <c r="GQ360" s="220"/>
      <c r="GR360" s="220"/>
      <c r="GS360" s="220"/>
      <c r="GT360" s="220"/>
      <c r="GU360" s="220"/>
      <c r="GV360" s="220"/>
      <c r="GW360" s="220"/>
      <c r="GX360" s="220"/>
      <c r="GY360" s="220"/>
    </row>
    <row r="361" spans="1:207" s="313" customFormat="1" ht="78.75" hidden="1">
      <c r="A361" s="521"/>
      <c r="B361" s="522"/>
      <c r="C361" s="125">
        <v>19</v>
      </c>
      <c r="D361" s="899" t="s">
        <v>2185</v>
      </c>
      <c r="E361" s="890" t="s">
        <v>31</v>
      </c>
      <c r="F361" s="900" t="s">
        <v>79</v>
      </c>
      <c r="G361" s="901">
        <v>8.7080000000000005E-2</v>
      </c>
      <c r="H361" s="902"/>
      <c r="I361" s="903">
        <v>8.7080000000000005E-2</v>
      </c>
      <c r="J361" s="902" t="s">
        <v>78</v>
      </c>
      <c r="K361" s="900" t="s">
        <v>2186</v>
      </c>
      <c r="L361" s="210" t="s">
        <v>2187</v>
      </c>
      <c r="M361" s="312"/>
      <c r="N361" s="312"/>
      <c r="O361" s="312"/>
      <c r="P361" s="312"/>
      <c r="Q361" s="312"/>
      <c r="R361" s="312"/>
      <c r="S361" s="312"/>
      <c r="T361" s="312"/>
      <c r="U361" s="312"/>
      <c r="V361" s="312"/>
      <c r="W361" s="312"/>
      <c r="X361" s="312"/>
      <c r="Y361" s="312"/>
      <c r="Z361" s="312"/>
      <c r="AA361" s="69"/>
      <c r="AB361" s="69"/>
      <c r="AC361" s="69"/>
      <c r="AD361" s="69"/>
      <c r="AE361" s="69"/>
      <c r="AF361" s="69"/>
      <c r="AG361" s="69"/>
      <c r="AH361" s="69"/>
      <c r="AI361" s="69"/>
      <c r="AJ361" s="69"/>
      <c r="AK361" s="69"/>
      <c r="AL361" s="69"/>
      <c r="AM361" s="69"/>
      <c r="AN361" s="69"/>
      <c r="AO361" s="69"/>
      <c r="AP361" s="69"/>
      <c r="AQ361" s="69"/>
      <c r="AR361" s="69"/>
      <c r="AS361" s="69"/>
      <c r="AT361" s="69"/>
      <c r="AU361" s="69"/>
      <c r="AV361" s="69"/>
      <c r="AW361" s="69"/>
      <c r="AX361" s="69"/>
      <c r="AY361" s="69"/>
      <c r="AZ361" s="69"/>
      <c r="BA361" s="69"/>
      <c r="BB361" s="69"/>
      <c r="BC361" s="69"/>
      <c r="BD361" s="69"/>
      <c r="BE361" s="69"/>
      <c r="BF361" s="69"/>
      <c r="BG361" s="69"/>
      <c r="BH361" s="69"/>
      <c r="BI361" s="69"/>
      <c r="BJ361" s="69"/>
      <c r="BK361" s="69"/>
      <c r="BL361" s="69"/>
      <c r="BM361" s="69"/>
      <c r="BN361" s="69"/>
      <c r="BO361" s="69"/>
      <c r="BP361" s="69"/>
      <c r="BQ361" s="69"/>
      <c r="BR361" s="69"/>
      <c r="BS361" s="69"/>
      <c r="BT361" s="69"/>
      <c r="BU361" s="69"/>
      <c r="BV361" s="69"/>
      <c r="BW361" s="69"/>
      <c r="BX361" s="69"/>
      <c r="BY361" s="69"/>
      <c r="BZ361" s="69"/>
      <c r="CA361" s="69"/>
      <c r="CB361" s="69"/>
      <c r="CC361" s="69"/>
      <c r="CD361" s="69"/>
      <c r="CE361" s="69"/>
      <c r="CF361" s="69"/>
      <c r="CG361" s="69"/>
      <c r="CH361" s="69"/>
      <c r="CI361" s="69"/>
      <c r="CJ361" s="69"/>
      <c r="CK361" s="69"/>
      <c r="CL361" s="69"/>
      <c r="CM361" s="69"/>
      <c r="CN361" s="69"/>
      <c r="CO361" s="69"/>
      <c r="CP361" s="69"/>
      <c r="CQ361" s="69"/>
      <c r="CR361" s="69"/>
      <c r="CS361" s="69"/>
      <c r="CT361" s="69"/>
      <c r="CU361" s="69"/>
      <c r="CV361" s="69"/>
      <c r="CW361" s="69"/>
      <c r="CX361" s="69"/>
      <c r="CY361" s="69"/>
      <c r="CZ361" s="69"/>
      <c r="DA361" s="69"/>
      <c r="DB361" s="69"/>
      <c r="DC361" s="69"/>
      <c r="DD361" s="69"/>
      <c r="DE361" s="69"/>
      <c r="DF361" s="69"/>
      <c r="DG361" s="69"/>
      <c r="DH361" s="69"/>
      <c r="DI361" s="69"/>
      <c r="DJ361" s="69"/>
      <c r="DK361" s="69"/>
      <c r="DL361" s="69"/>
      <c r="DM361" s="69"/>
      <c r="DN361" s="69"/>
      <c r="DO361" s="69"/>
      <c r="DP361" s="69"/>
      <c r="DQ361" s="69"/>
      <c r="DR361" s="69"/>
      <c r="DS361" s="69"/>
      <c r="DT361" s="69"/>
      <c r="DU361" s="69"/>
      <c r="DV361" s="69"/>
      <c r="DW361" s="69"/>
      <c r="DX361" s="69"/>
      <c r="DY361" s="69"/>
      <c r="DZ361" s="69"/>
      <c r="EA361" s="69"/>
      <c r="EB361" s="69"/>
      <c r="EC361" s="69"/>
      <c r="ED361" s="69"/>
      <c r="EE361" s="69"/>
      <c r="EF361" s="69"/>
      <c r="EG361" s="69"/>
      <c r="EH361" s="69"/>
      <c r="EI361" s="69"/>
      <c r="EJ361" s="69"/>
      <c r="EK361" s="69"/>
      <c r="EL361" s="69"/>
      <c r="EM361" s="69"/>
      <c r="EN361" s="69"/>
      <c r="EO361" s="69"/>
      <c r="EP361" s="69"/>
      <c r="EQ361" s="69"/>
      <c r="ER361" s="69"/>
      <c r="ES361" s="69"/>
      <c r="ET361" s="69"/>
      <c r="EU361" s="69"/>
      <c r="EV361" s="69"/>
      <c r="EW361" s="69"/>
      <c r="EX361" s="69"/>
      <c r="EY361" s="69"/>
      <c r="EZ361" s="69"/>
      <c r="FA361" s="69"/>
      <c r="FB361" s="69"/>
      <c r="FC361" s="69"/>
      <c r="FD361" s="69"/>
      <c r="FE361" s="69"/>
      <c r="FF361" s="69"/>
      <c r="FG361" s="69"/>
      <c r="FH361" s="69"/>
      <c r="FI361" s="69"/>
      <c r="FJ361" s="69"/>
      <c r="FK361" s="69"/>
      <c r="FL361" s="69"/>
      <c r="FM361" s="69"/>
      <c r="FN361" s="69"/>
      <c r="FO361" s="69"/>
      <c r="FP361" s="69"/>
      <c r="FQ361" s="69"/>
      <c r="FR361" s="69"/>
      <c r="FS361" s="69"/>
      <c r="FT361" s="69"/>
      <c r="FU361" s="69"/>
      <c r="FV361" s="69"/>
      <c r="FW361" s="69"/>
      <c r="FX361" s="69"/>
      <c r="FY361" s="69"/>
      <c r="FZ361" s="69"/>
      <c r="GA361" s="69"/>
      <c r="GB361" s="69"/>
      <c r="GC361" s="69"/>
      <c r="GD361" s="69"/>
      <c r="GE361" s="69"/>
      <c r="GF361" s="69"/>
      <c r="GG361" s="69"/>
      <c r="GH361" s="69"/>
      <c r="GI361" s="69"/>
      <c r="GJ361" s="69"/>
      <c r="GK361" s="69"/>
      <c r="GL361" s="69"/>
      <c r="GM361" s="69"/>
      <c r="GN361" s="69"/>
      <c r="GO361" s="69"/>
      <c r="GP361" s="69"/>
      <c r="GQ361" s="69"/>
      <c r="GR361" s="69"/>
      <c r="GS361" s="69"/>
      <c r="GT361" s="69"/>
      <c r="GU361" s="69"/>
      <c r="GV361" s="69"/>
      <c r="GW361" s="69"/>
      <c r="GX361" s="69"/>
      <c r="GY361" s="69"/>
    </row>
    <row r="362" spans="1:207" s="313" customFormat="1" ht="193.9" hidden="1" customHeight="1">
      <c r="A362" s="521"/>
      <c r="B362" s="522"/>
      <c r="C362" s="125">
        <v>20</v>
      </c>
      <c r="D362" s="889" t="s">
        <v>2188</v>
      </c>
      <c r="E362" s="890" t="s">
        <v>23</v>
      </c>
      <c r="F362" s="891" t="s">
        <v>79</v>
      </c>
      <c r="G362" s="892">
        <v>0.32</v>
      </c>
      <c r="H362" s="893"/>
      <c r="I362" s="893">
        <v>0.32</v>
      </c>
      <c r="J362" s="125" t="s">
        <v>78</v>
      </c>
      <c r="K362" s="125" t="s">
        <v>83</v>
      </c>
      <c r="L362" s="210" t="s">
        <v>2189</v>
      </c>
      <c r="M362" s="312"/>
      <c r="N362" s="312"/>
      <c r="O362" s="312"/>
      <c r="P362" s="312"/>
      <c r="Q362" s="312"/>
      <c r="R362" s="312"/>
      <c r="S362" s="312"/>
      <c r="T362" s="312"/>
      <c r="U362" s="312"/>
      <c r="V362" s="312"/>
      <c r="W362" s="312"/>
      <c r="X362" s="312"/>
      <c r="Y362" s="312"/>
      <c r="Z362" s="312"/>
      <c r="AA362" s="69"/>
      <c r="AB362" s="69"/>
      <c r="AC362" s="69"/>
      <c r="AD362" s="69"/>
      <c r="AE362" s="69"/>
      <c r="AF362" s="69"/>
      <c r="AG362" s="69"/>
      <c r="AH362" s="69"/>
      <c r="AI362" s="69"/>
      <c r="AJ362" s="69"/>
      <c r="AK362" s="69"/>
      <c r="AL362" s="69"/>
      <c r="AM362" s="69"/>
      <c r="AN362" s="69"/>
      <c r="AO362" s="69"/>
      <c r="AP362" s="69"/>
      <c r="AQ362" s="69"/>
      <c r="AR362" s="69"/>
      <c r="AS362" s="69"/>
      <c r="AT362" s="69"/>
      <c r="AU362" s="69"/>
      <c r="AV362" s="69"/>
      <c r="AW362" s="69"/>
      <c r="AX362" s="69"/>
      <c r="AY362" s="69"/>
      <c r="AZ362" s="69"/>
      <c r="BA362" s="69"/>
      <c r="BB362" s="69"/>
      <c r="BC362" s="69"/>
      <c r="BD362" s="69"/>
      <c r="BE362" s="69"/>
      <c r="BF362" s="69"/>
      <c r="BG362" s="69"/>
      <c r="BH362" s="69"/>
      <c r="BI362" s="69"/>
      <c r="BJ362" s="69"/>
      <c r="BK362" s="69"/>
      <c r="BL362" s="69"/>
      <c r="BM362" s="69"/>
      <c r="BN362" s="69"/>
      <c r="BO362" s="69"/>
      <c r="BP362" s="69"/>
      <c r="BQ362" s="69"/>
      <c r="BR362" s="69"/>
      <c r="BS362" s="69"/>
      <c r="BT362" s="69"/>
      <c r="BU362" s="69"/>
      <c r="BV362" s="69"/>
      <c r="BW362" s="69"/>
      <c r="BX362" s="69"/>
      <c r="BY362" s="69"/>
      <c r="BZ362" s="69"/>
      <c r="CA362" s="69"/>
      <c r="CB362" s="69"/>
      <c r="CC362" s="69"/>
      <c r="CD362" s="69"/>
      <c r="CE362" s="69"/>
      <c r="CF362" s="69"/>
      <c r="CG362" s="69"/>
      <c r="CH362" s="69"/>
      <c r="CI362" s="69"/>
      <c r="CJ362" s="69"/>
      <c r="CK362" s="69"/>
      <c r="CL362" s="69"/>
      <c r="CM362" s="69"/>
      <c r="CN362" s="69"/>
      <c r="CO362" s="69"/>
      <c r="CP362" s="69"/>
      <c r="CQ362" s="69"/>
      <c r="CR362" s="69"/>
      <c r="CS362" s="69"/>
      <c r="CT362" s="69"/>
      <c r="CU362" s="69"/>
      <c r="CV362" s="69"/>
      <c r="CW362" s="69"/>
      <c r="CX362" s="69"/>
      <c r="CY362" s="69"/>
      <c r="CZ362" s="69"/>
      <c r="DA362" s="69"/>
      <c r="DB362" s="69"/>
      <c r="DC362" s="69"/>
      <c r="DD362" s="69"/>
      <c r="DE362" s="69"/>
      <c r="DF362" s="69"/>
      <c r="DG362" s="69"/>
      <c r="DH362" s="69"/>
      <c r="DI362" s="69"/>
      <c r="DJ362" s="69"/>
      <c r="DK362" s="69"/>
      <c r="DL362" s="69"/>
      <c r="DM362" s="69"/>
      <c r="DN362" s="69"/>
      <c r="DO362" s="69"/>
      <c r="DP362" s="69"/>
      <c r="DQ362" s="69"/>
      <c r="DR362" s="69"/>
      <c r="DS362" s="69"/>
      <c r="DT362" s="69"/>
      <c r="DU362" s="69"/>
      <c r="DV362" s="69"/>
      <c r="DW362" s="69"/>
      <c r="DX362" s="69"/>
      <c r="DY362" s="69"/>
      <c r="DZ362" s="69"/>
      <c r="EA362" s="69"/>
      <c r="EB362" s="69"/>
      <c r="EC362" s="69"/>
      <c r="ED362" s="69"/>
      <c r="EE362" s="69"/>
      <c r="EF362" s="69"/>
      <c r="EG362" s="69"/>
      <c r="EH362" s="69"/>
      <c r="EI362" s="69"/>
      <c r="EJ362" s="69"/>
      <c r="EK362" s="69"/>
      <c r="EL362" s="69"/>
      <c r="EM362" s="69"/>
      <c r="EN362" s="69"/>
      <c r="EO362" s="69"/>
      <c r="EP362" s="69"/>
      <c r="EQ362" s="69"/>
      <c r="ER362" s="69"/>
      <c r="ES362" s="69"/>
      <c r="ET362" s="69"/>
      <c r="EU362" s="69"/>
      <c r="EV362" s="69"/>
      <c r="EW362" s="69"/>
      <c r="EX362" s="69"/>
      <c r="EY362" s="69"/>
      <c r="EZ362" s="69"/>
      <c r="FA362" s="69"/>
      <c r="FB362" s="69"/>
      <c r="FC362" s="69"/>
      <c r="FD362" s="69"/>
      <c r="FE362" s="69"/>
      <c r="FF362" s="69"/>
      <c r="FG362" s="69"/>
      <c r="FH362" s="69"/>
      <c r="FI362" s="69"/>
      <c r="FJ362" s="69"/>
      <c r="FK362" s="69"/>
      <c r="FL362" s="69"/>
      <c r="FM362" s="69"/>
      <c r="FN362" s="69"/>
      <c r="FO362" s="69"/>
      <c r="FP362" s="69"/>
      <c r="FQ362" s="69"/>
      <c r="FR362" s="69"/>
      <c r="FS362" s="69"/>
      <c r="FT362" s="69"/>
      <c r="FU362" s="69"/>
      <c r="FV362" s="69"/>
      <c r="FW362" s="69"/>
      <c r="FX362" s="69"/>
      <c r="FY362" s="69"/>
      <c r="FZ362" s="69"/>
      <c r="GA362" s="69"/>
      <c r="GB362" s="69"/>
      <c r="GC362" s="69"/>
      <c r="GD362" s="69"/>
      <c r="GE362" s="69"/>
      <c r="GF362" s="69"/>
      <c r="GG362" s="69"/>
      <c r="GH362" s="69"/>
      <c r="GI362" s="69"/>
      <c r="GJ362" s="69"/>
      <c r="GK362" s="69"/>
      <c r="GL362" s="69"/>
      <c r="GM362" s="69"/>
      <c r="GN362" s="69"/>
      <c r="GO362" s="69"/>
      <c r="GP362" s="69"/>
      <c r="GQ362" s="69"/>
      <c r="GR362" s="69"/>
      <c r="GS362" s="69"/>
      <c r="GT362" s="69"/>
      <c r="GU362" s="69"/>
      <c r="GV362" s="69"/>
      <c r="GW362" s="69"/>
      <c r="GX362" s="69"/>
      <c r="GY362" s="69"/>
    </row>
    <row r="363" spans="1:207" s="365" customFormat="1" ht="189" hidden="1">
      <c r="A363" s="519"/>
      <c r="B363" s="520"/>
      <c r="C363" s="125">
        <v>21</v>
      </c>
      <c r="D363" s="1" t="s">
        <v>554</v>
      </c>
      <c r="E363" s="890" t="s">
        <v>23</v>
      </c>
      <c r="F363" s="891" t="s">
        <v>79</v>
      </c>
      <c r="G363" s="892">
        <v>0.56999999999999995</v>
      </c>
      <c r="H363" s="891"/>
      <c r="I363" s="5">
        <v>0.56999999999999995</v>
      </c>
      <c r="J363" s="125" t="s">
        <v>78</v>
      </c>
      <c r="K363" s="125" t="s">
        <v>83</v>
      </c>
      <c r="L363" s="210" t="s">
        <v>2190</v>
      </c>
      <c r="M363" s="364"/>
      <c r="N363" s="364"/>
      <c r="O363" s="364"/>
      <c r="P363" s="364"/>
      <c r="Q363" s="364"/>
      <c r="R363" s="364"/>
      <c r="S363" s="364"/>
      <c r="T363" s="364"/>
      <c r="U363" s="364"/>
      <c r="V363" s="364"/>
      <c r="W363" s="364"/>
      <c r="X363" s="364"/>
      <c r="Y363" s="364"/>
      <c r="Z363" s="364"/>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row>
    <row r="364" spans="1:207" s="365" customFormat="1" ht="173.25" hidden="1">
      <c r="A364" s="519"/>
      <c r="B364" s="520"/>
      <c r="C364" s="125">
        <v>22</v>
      </c>
      <c r="D364" s="1" t="s">
        <v>902</v>
      </c>
      <c r="E364" s="890" t="s">
        <v>23</v>
      </c>
      <c r="F364" s="891" t="s">
        <v>79</v>
      </c>
      <c r="G364" s="892">
        <v>5.45E-3</v>
      </c>
      <c r="H364" s="891"/>
      <c r="I364" s="5">
        <v>5.45E-3</v>
      </c>
      <c r="J364" s="125" t="s">
        <v>78</v>
      </c>
      <c r="K364" s="125" t="s">
        <v>83</v>
      </c>
      <c r="L364" s="210" t="s">
        <v>2181</v>
      </c>
      <c r="M364" s="364"/>
      <c r="N364" s="364"/>
      <c r="O364" s="364"/>
      <c r="P364" s="364"/>
      <c r="Q364" s="364"/>
      <c r="R364" s="364"/>
      <c r="S364" s="364"/>
      <c r="T364" s="364"/>
      <c r="U364" s="364"/>
      <c r="V364" s="364"/>
      <c r="W364" s="364"/>
      <c r="X364" s="364"/>
      <c r="Y364" s="364"/>
      <c r="Z364" s="364"/>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row>
    <row r="365" spans="1:207" s="365" customFormat="1" ht="141.75" hidden="1">
      <c r="A365" s="519"/>
      <c r="B365" s="520"/>
      <c r="C365" s="175">
        <v>23</v>
      </c>
      <c r="D365" s="124" t="s">
        <v>903</v>
      </c>
      <c r="E365" s="7" t="s">
        <v>20</v>
      </c>
      <c r="F365" s="125" t="s">
        <v>556</v>
      </c>
      <c r="G365" s="194">
        <v>9.3500000000000007E-3</v>
      </c>
      <c r="H365" s="125"/>
      <c r="I365" s="194">
        <v>9.3500000000000007E-3</v>
      </c>
      <c r="J365" s="125" t="s">
        <v>78</v>
      </c>
      <c r="K365" s="125" t="s">
        <v>557</v>
      </c>
      <c r="L365" s="210" t="s">
        <v>2191</v>
      </c>
      <c r="M365" s="364"/>
      <c r="N365" s="364"/>
      <c r="O365" s="364"/>
      <c r="P365" s="364"/>
      <c r="Q365" s="364"/>
      <c r="R365" s="364"/>
      <c r="S365" s="364"/>
      <c r="T365" s="364"/>
      <c r="U365" s="364"/>
      <c r="V365" s="364"/>
      <c r="W365" s="364"/>
      <c r="X365" s="364"/>
      <c r="Y365" s="364"/>
      <c r="Z365" s="364"/>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row>
    <row r="366" spans="1:207" s="365" customFormat="1" ht="15.75" hidden="1">
      <c r="A366" s="519"/>
      <c r="B366" s="520"/>
      <c r="C366" s="467" t="s">
        <v>471</v>
      </c>
      <c r="D366" s="1868" t="s">
        <v>804</v>
      </c>
      <c r="E366" s="1881"/>
      <c r="F366" s="1882"/>
      <c r="G366" s="459"/>
      <c r="H366" s="467"/>
      <c r="I366" s="467"/>
      <c r="J366" s="467"/>
      <c r="K366" s="467"/>
      <c r="L366" s="466"/>
      <c r="M366" s="364"/>
      <c r="N366" s="364"/>
      <c r="O366" s="364"/>
      <c r="P366" s="364"/>
      <c r="Q366" s="364"/>
      <c r="R366" s="364"/>
      <c r="S366" s="364"/>
      <c r="T366" s="364"/>
      <c r="U366" s="364"/>
      <c r="V366" s="364"/>
      <c r="W366" s="364"/>
      <c r="X366" s="364"/>
      <c r="Y366" s="364"/>
      <c r="Z366" s="364"/>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row>
    <row r="367" spans="1:207" s="365" customFormat="1" ht="141.75" hidden="1">
      <c r="A367" s="519"/>
      <c r="B367" s="520"/>
      <c r="C367" s="125">
        <v>27</v>
      </c>
      <c r="D367" s="124" t="s">
        <v>336</v>
      </c>
      <c r="E367" s="125" t="s">
        <v>65</v>
      </c>
      <c r="F367" s="125" t="s">
        <v>86</v>
      </c>
      <c r="G367" s="194">
        <v>1.4540000000000001E-2</v>
      </c>
      <c r="H367" s="125"/>
      <c r="I367" s="194">
        <v>1.4540000000000001E-2</v>
      </c>
      <c r="J367" s="125" t="s">
        <v>78</v>
      </c>
      <c r="K367" s="125" t="s">
        <v>337</v>
      </c>
      <c r="L367" s="1152" t="s">
        <v>2192</v>
      </c>
      <c r="M367" s="364"/>
      <c r="N367" s="364"/>
      <c r="O367" s="364"/>
      <c r="P367" s="364"/>
      <c r="Q367" s="364"/>
      <c r="R367" s="364"/>
      <c r="S367" s="364"/>
      <c r="T367" s="364"/>
      <c r="U367" s="364"/>
      <c r="V367" s="364"/>
      <c r="W367" s="364"/>
      <c r="X367" s="364"/>
      <c r="Y367" s="364"/>
      <c r="Z367" s="364"/>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row>
    <row r="368" spans="1:207" s="365" customFormat="1" ht="15.75" hidden="1">
      <c r="A368" s="519"/>
      <c r="B368" s="520"/>
      <c r="C368" s="1871" t="s">
        <v>189</v>
      </c>
      <c r="D368" s="1872"/>
      <c r="E368" s="274"/>
      <c r="F368" s="274"/>
      <c r="G368" s="459"/>
      <c r="H368" s="477"/>
      <c r="I368" s="172"/>
      <c r="J368" s="172"/>
      <c r="K368" s="172"/>
      <c r="L368" s="274"/>
      <c r="M368" s="364"/>
      <c r="N368" s="364"/>
      <c r="O368" s="364"/>
      <c r="P368" s="364"/>
      <c r="Q368" s="364"/>
      <c r="R368" s="364"/>
      <c r="S368" s="364"/>
      <c r="T368" s="364"/>
      <c r="U368" s="364"/>
      <c r="V368" s="364"/>
      <c r="W368" s="364"/>
      <c r="X368" s="364"/>
      <c r="Y368" s="364"/>
      <c r="Z368" s="364"/>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row>
    <row r="369" spans="1:207" s="365" customFormat="1" ht="15.75" hidden="1">
      <c r="A369" s="519"/>
      <c r="B369" s="520"/>
      <c r="C369" s="455" t="s">
        <v>251</v>
      </c>
      <c r="D369" s="1871" t="s">
        <v>803</v>
      </c>
      <c r="E369" s="1873"/>
      <c r="F369" s="1874"/>
      <c r="G369" s="459"/>
      <c r="H369" s="477"/>
      <c r="I369" s="172"/>
      <c r="J369" s="172"/>
      <c r="K369" s="172"/>
      <c r="L369" s="274"/>
      <c r="M369" s="364"/>
      <c r="N369" s="364"/>
      <c r="O369" s="364"/>
      <c r="P369" s="364"/>
      <c r="Q369" s="364"/>
      <c r="R369" s="364"/>
      <c r="S369" s="364"/>
      <c r="T369" s="364"/>
      <c r="U369" s="364"/>
      <c r="V369" s="364"/>
      <c r="W369" s="364"/>
      <c r="X369" s="364"/>
      <c r="Y369" s="364"/>
      <c r="Z369" s="364"/>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row>
    <row r="370" spans="1:207" s="365" customFormat="1" ht="15.75" hidden="1">
      <c r="A370" s="519"/>
      <c r="B370" s="520"/>
      <c r="C370" s="467" t="s">
        <v>491</v>
      </c>
      <c r="D370" s="1868" t="s">
        <v>801</v>
      </c>
      <c r="E370" s="1869"/>
      <c r="F370" s="1870"/>
      <c r="G370" s="459"/>
      <c r="H370" s="467"/>
      <c r="I370" s="467"/>
      <c r="J370" s="467"/>
      <c r="K370" s="467"/>
      <c r="L370" s="466"/>
      <c r="M370" s="364"/>
      <c r="N370" s="364"/>
      <c r="O370" s="364"/>
      <c r="P370" s="364"/>
      <c r="Q370" s="364"/>
      <c r="R370" s="364"/>
      <c r="S370" s="364"/>
      <c r="T370" s="364"/>
      <c r="U370" s="364"/>
      <c r="V370" s="364"/>
      <c r="W370" s="364"/>
      <c r="X370" s="364"/>
      <c r="Y370" s="364"/>
      <c r="Z370" s="364"/>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row>
    <row r="371" spans="1:207" s="314" customFormat="1" ht="24.75" hidden="1" customHeight="1">
      <c r="A371" s="172"/>
      <c r="B371" s="454"/>
      <c r="C371" s="1153">
        <v>4</v>
      </c>
      <c r="D371" s="1154" t="s">
        <v>2193</v>
      </c>
      <c r="E371" s="1153" t="s">
        <v>38</v>
      </c>
      <c r="F371" s="1153" t="s">
        <v>34</v>
      </c>
      <c r="G371" s="1155">
        <v>3.169</v>
      </c>
      <c r="H371" s="1155">
        <v>2.9</v>
      </c>
      <c r="I371" s="1155">
        <v>0.7</v>
      </c>
      <c r="J371" s="1153" t="s">
        <v>35</v>
      </c>
      <c r="K371" s="1153" t="s">
        <v>2194</v>
      </c>
      <c r="L371" s="1156" t="s">
        <v>2195</v>
      </c>
    </row>
    <row r="372" spans="1:207" s="365" customFormat="1" ht="144.6" hidden="1" customHeight="1">
      <c r="A372" s="519"/>
      <c r="B372" s="520"/>
      <c r="C372" s="1153">
        <v>5</v>
      </c>
      <c r="D372" s="1154" t="s">
        <v>2196</v>
      </c>
      <c r="E372" s="1153" t="s">
        <v>38</v>
      </c>
      <c r="F372" s="1153" t="s">
        <v>34</v>
      </c>
      <c r="G372" s="1155">
        <v>1.62</v>
      </c>
      <c r="H372" s="1155">
        <v>0.3</v>
      </c>
      <c r="I372" s="1155">
        <v>0.3</v>
      </c>
      <c r="J372" s="1153" t="s">
        <v>35</v>
      </c>
      <c r="K372" s="1153" t="s">
        <v>2197</v>
      </c>
      <c r="L372" s="1157" t="s">
        <v>2198</v>
      </c>
      <c r="M372" s="364"/>
      <c r="N372" s="364"/>
      <c r="O372" s="364"/>
      <c r="P372" s="364"/>
      <c r="Q372" s="364"/>
      <c r="R372" s="364"/>
      <c r="S372" s="364"/>
      <c r="T372" s="364"/>
      <c r="U372" s="364"/>
      <c r="V372" s="364"/>
      <c r="W372" s="364"/>
      <c r="X372" s="364"/>
      <c r="Y372" s="364"/>
      <c r="Z372" s="364"/>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row>
    <row r="373" spans="1:207" s="282" customFormat="1" ht="15.75" hidden="1" customHeight="1">
      <c r="A373" s="172"/>
      <c r="B373" s="454"/>
      <c r="C373" s="1153">
        <v>6</v>
      </c>
      <c r="D373" s="1154" t="s">
        <v>2199</v>
      </c>
      <c r="E373" s="1153" t="s">
        <v>38</v>
      </c>
      <c r="F373" s="1153" t="s">
        <v>34</v>
      </c>
      <c r="G373" s="1155">
        <v>3.2</v>
      </c>
      <c r="H373" s="1155">
        <v>1.5</v>
      </c>
      <c r="I373" s="1155">
        <v>1.5</v>
      </c>
      <c r="J373" s="1153" t="s">
        <v>35</v>
      </c>
      <c r="K373" s="1153" t="s">
        <v>2200</v>
      </c>
      <c r="L373" s="1157" t="s">
        <v>2201</v>
      </c>
    </row>
    <row r="374" spans="1:207" s="282" customFormat="1" ht="55.5" hidden="1" customHeight="1">
      <c r="A374" s="172"/>
      <c r="B374" s="454"/>
      <c r="C374" s="1153">
        <v>14</v>
      </c>
      <c r="D374" s="1017" t="s">
        <v>2202</v>
      </c>
      <c r="E374" s="1018" t="s">
        <v>23</v>
      </c>
      <c r="F374" s="1018" t="s">
        <v>34</v>
      </c>
      <c r="G374" s="1020">
        <v>1.3499999999999999</v>
      </c>
      <c r="H374" s="1020">
        <v>0.7</v>
      </c>
      <c r="I374" s="1020">
        <v>1.3499999999999999</v>
      </c>
      <c r="J374" s="1018" t="s">
        <v>35</v>
      </c>
      <c r="K374" s="1018" t="s">
        <v>2203</v>
      </c>
      <c r="L374" s="1156" t="s">
        <v>2204</v>
      </c>
    </row>
    <row r="375" spans="1:207" s="282" customFormat="1" ht="18.75" hidden="1" customHeight="1">
      <c r="A375" s="172"/>
      <c r="B375" s="454"/>
      <c r="C375" s="1153">
        <v>20</v>
      </c>
      <c r="D375" s="1017" t="s">
        <v>2205</v>
      </c>
      <c r="E375" s="1018" t="s">
        <v>23</v>
      </c>
      <c r="F375" s="1018" t="s">
        <v>34</v>
      </c>
      <c r="G375" s="1158">
        <v>1</v>
      </c>
      <c r="H375" s="1020">
        <v>0.4</v>
      </c>
      <c r="I375" s="1158">
        <v>1</v>
      </c>
      <c r="J375" s="1018" t="s">
        <v>35</v>
      </c>
      <c r="K375" s="1018" t="s">
        <v>2206</v>
      </c>
      <c r="L375" s="1159" t="s">
        <v>2207</v>
      </c>
    </row>
    <row r="376" spans="1:207" s="277" customFormat="1" ht="33" hidden="1" customHeight="1">
      <c r="A376" s="172"/>
      <c r="B376" s="454"/>
      <c r="C376" s="1018">
        <v>22</v>
      </c>
      <c r="D376" s="1017" t="s">
        <v>2208</v>
      </c>
      <c r="E376" s="1018" t="s">
        <v>23</v>
      </c>
      <c r="F376" s="1018" t="s">
        <v>34</v>
      </c>
      <c r="G376" s="1020">
        <v>1.17</v>
      </c>
      <c r="H376" s="1020">
        <v>1.17</v>
      </c>
      <c r="I376" s="1020">
        <v>1.17</v>
      </c>
      <c r="J376" s="1018" t="s">
        <v>35</v>
      </c>
      <c r="K376" s="1018" t="s">
        <v>2209</v>
      </c>
      <c r="L376" s="1156" t="s">
        <v>2210</v>
      </c>
    </row>
    <row r="377" spans="1:207" s="277" customFormat="1" ht="52.9" hidden="1" customHeight="1">
      <c r="A377" s="172"/>
      <c r="B377" s="454"/>
      <c r="C377" s="1018">
        <v>23</v>
      </c>
      <c r="D377" s="1017" t="s">
        <v>2211</v>
      </c>
      <c r="E377" s="1018" t="s">
        <v>23</v>
      </c>
      <c r="F377" s="1018" t="s">
        <v>34</v>
      </c>
      <c r="G377" s="1020">
        <v>4.54</v>
      </c>
      <c r="H377" s="1020">
        <v>0.66</v>
      </c>
      <c r="I377" s="1020">
        <v>0.66</v>
      </c>
      <c r="J377" s="1018" t="s">
        <v>35</v>
      </c>
      <c r="K377" s="1018" t="s">
        <v>2212</v>
      </c>
      <c r="L377" s="1023" t="s">
        <v>2213</v>
      </c>
    </row>
    <row r="378" spans="1:207" s="277" customFormat="1" ht="43.15" hidden="1" customHeight="1">
      <c r="A378" s="172"/>
      <c r="B378" s="454"/>
      <c r="C378" s="1018">
        <v>24</v>
      </c>
      <c r="D378" s="1017" t="s">
        <v>2214</v>
      </c>
      <c r="E378" s="1018" t="s">
        <v>23</v>
      </c>
      <c r="F378" s="1018" t="s">
        <v>34</v>
      </c>
      <c r="G378" s="1020">
        <v>1.25</v>
      </c>
      <c r="H378" s="1020">
        <v>1.25</v>
      </c>
      <c r="I378" s="1020">
        <v>1.25</v>
      </c>
      <c r="J378" s="1018" t="s">
        <v>35</v>
      </c>
      <c r="K378" s="1018" t="s">
        <v>1614</v>
      </c>
      <c r="L378" s="1156" t="s">
        <v>2215</v>
      </c>
    </row>
    <row r="379" spans="1:207" s="277" customFormat="1" ht="40.9" hidden="1" customHeight="1">
      <c r="A379" s="172"/>
      <c r="B379" s="454"/>
      <c r="C379" s="1018">
        <v>25</v>
      </c>
      <c r="D379" s="1017" t="s">
        <v>2216</v>
      </c>
      <c r="E379" s="1018" t="s">
        <v>23</v>
      </c>
      <c r="F379" s="1018" t="s">
        <v>34</v>
      </c>
      <c r="G379" s="1020">
        <v>2.2799999999999998</v>
      </c>
      <c r="H379" s="1020">
        <v>1.66</v>
      </c>
      <c r="I379" s="1020">
        <v>1.71</v>
      </c>
      <c r="J379" s="1018" t="s">
        <v>35</v>
      </c>
      <c r="K379" s="1018" t="s">
        <v>2217</v>
      </c>
      <c r="L379" s="1023" t="s">
        <v>2218</v>
      </c>
    </row>
    <row r="380" spans="1:207" s="277" customFormat="1" ht="96.6" hidden="1" customHeight="1">
      <c r="A380" s="172"/>
      <c r="B380" s="454"/>
      <c r="C380" s="1018">
        <v>26</v>
      </c>
      <c r="D380" s="1017" t="s">
        <v>2219</v>
      </c>
      <c r="E380" s="1018" t="s">
        <v>23</v>
      </c>
      <c r="F380" s="1018" t="s">
        <v>34</v>
      </c>
      <c r="G380" s="1020">
        <v>3.83</v>
      </c>
      <c r="H380" s="1020">
        <v>2.0299999999999998</v>
      </c>
      <c r="I380" s="1020">
        <v>3.83</v>
      </c>
      <c r="J380" s="1018" t="s">
        <v>35</v>
      </c>
      <c r="K380" s="1018" t="s">
        <v>2220</v>
      </c>
      <c r="L380" s="1023" t="s">
        <v>2221</v>
      </c>
    </row>
    <row r="381" spans="1:207" s="277" customFormat="1" ht="37.15" hidden="1" customHeight="1">
      <c r="A381" s="172"/>
      <c r="B381" s="454"/>
      <c r="C381" s="1018">
        <v>27</v>
      </c>
      <c r="D381" s="1017" t="s">
        <v>2222</v>
      </c>
      <c r="E381" s="1018" t="s">
        <v>23</v>
      </c>
      <c r="F381" s="1018" t="s">
        <v>34</v>
      </c>
      <c r="G381" s="1020">
        <v>6.76</v>
      </c>
      <c r="H381" s="1020">
        <v>4.9000000000000004</v>
      </c>
      <c r="I381" s="1020">
        <v>6.76</v>
      </c>
      <c r="J381" s="1018" t="s">
        <v>35</v>
      </c>
      <c r="K381" s="1018" t="s">
        <v>2223</v>
      </c>
      <c r="L381" s="1023" t="s">
        <v>2224</v>
      </c>
    </row>
    <row r="382" spans="1:207" s="277" customFormat="1" ht="31.9" hidden="1" customHeight="1">
      <c r="A382" s="172"/>
      <c r="B382" s="454"/>
      <c r="C382" s="1018">
        <v>29</v>
      </c>
      <c r="D382" s="1017" t="s">
        <v>2225</v>
      </c>
      <c r="E382" s="1018" t="s">
        <v>23</v>
      </c>
      <c r="F382" s="1018" t="s">
        <v>34</v>
      </c>
      <c r="G382" s="1020">
        <v>5</v>
      </c>
      <c r="H382" s="1020">
        <v>2.5</v>
      </c>
      <c r="I382" s="1020">
        <v>5</v>
      </c>
      <c r="J382" s="1018" t="s">
        <v>35</v>
      </c>
      <c r="K382" s="1018" t="s">
        <v>2226</v>
      </c>
      <c r="L382" s="1023" t="s">
        <v>2227</v>
      </c>
    </row>
    <row r="383" spans="1:207" s="277" customFormat="1" ht="63" hidden="1" customHeight="1">
      <c r="A383" s="172"/>
      <c r="B383" s="454"/>
      <c r="C383" s="1018">
        <v>31</v>
      </c>
      <c r="D383" s="1017" t="s">
        <v>2228</v>
      </c>
      <c r="E383" s="1018" t="s">
        <v>23</v>
      </c>
      <c r="F383" s="1018" t="s">
        <v>34</v>
      </c>
      <c r="G383" s="1020">
        <v>11.6</v>
      </c>
      <c r="H383" s="1020">
        <v>9</v>
      </c>
      <c r="I383" s="1020">
        <v>11.6</v>
      </c>
      <c r="J383" s="1018" t="s">
        <v>35</v>
      </c>
      <c r="K383" s="1018" t="s">
        <v>2229</v>
      </c>
      <c r="L383" s="1023" t="s">
        <v>2230</v>
      </c>
    </row>
    <row r="384" spans="1:207" s="277" customFormat="1" ht="49.9" hidden="1" customHeight="1">
      <c r="A384" s="172"/>
      <c r="B384" s="454"/>
      <c r="C384" s="1018">
        <v>32</v>
      </c>
      <c r="D384" s="1017" t="s">
        <v>2231</v>
      </c>
      <c r="E384" s="1018" t="s">
        <v>23</v>
      </c>
      <c r="F384" s="1018" t="s">
        <v>34</v>
      </c>
      <c r="G384" s="1020">
        <v>12</v>
      </c>
      <c r="H384" s="1020">
        <v>0.34</v>
      </c>
      <c r="I384" s="1020">
        <v>0.34</v>
      </c>
      <c r="J384" s="1018" t="s">
        <v>35</v>
      </c>
      <c r="K384" s="1018" t="s">
        <v>2232</v>
      </c>
      <c r="L384" s="1023" t="s">
        <v>2233</v>
      </c>
    </row>
    <row r="385" spans="1:12" s="277" customFormat="1" ht="81" hidden="1" customHeight="1">
      <c r="A385" s="172"/>
      <c r="B385" s="454"/>
      <c r="C385" s="1018">
        <v>33</v>
      </c>
      <c r="D385" s="1017" t="s">
        <v>2234</v>
      </c>
      <c r="E385" s="1018" t="s">
        <v>23</v>
      </c>
      <c r="F385" s="1018" t="s">
        <v>34</v>
      </c>
      <c r="G385" s="1020">
        <v>27</v>
      </c>
      <c r="H385" s="1020">
        <v>7</v>
      </c>
      <c r="I385" s="1020">
        <v>7</v>
      </c>
      <c r="J385" s="1018" t="s">
        <v>35</v>
      </c>
      <c r="K385" s="1018" t="s">
        <v>2235</v>
      </c>
      <c r="L385" s="1023" t="s">
        <v>2236</v>
      </c>
    </row>
    <row r="386" spans="1:12" s="277" customFormat="1" ht="70.900000000000006" hidden="1" customHeight="1">
      <c r="A386" s="172"/>
      <c r="B386" s="454"/>
      <c r="C386" s="1018">
        <v>34</v>
      </c>
      <c r="D386" s="1017" t="s">
        <v>2237</v>
      </c>
      <c r="E386" s="1018" t="s">
        <v>23</v>
      </c>
      <c r="F386" s="1018" t="s">
        <v>34</v>
      </c>
      <c r="G386" s="1020">
        <v>0.9</v>
      </c>
      <c r="H386" s="1020">
        <v>0.75790000000000002</v>
      </c>
      <c r="I386" s="1020">
        <v>0.9</v>
      </c>
      <c r="J386" s="1018" t="s">
        <v>35</v>
      </c>
      <c r="K386" s="1018" t="s">
        <v>2238</v>
      </c>
      <c r="L386" s="1156" t="s">
        <v>2239</v>
      </c>
    </row>
    <row r="387" spans="1:12" s="277" customFormat="1" ht="47.45" hidden="1" customHeight="1">
      <c r="A387" s="172"/>
      <c r="B387" s="454"/>
      <c r="C387" s="1018">
        <v>39</v>
      </c>
      <c r="D387" s="1017" t="s">
        <v>2240</v>
      </c>
      <c r="E387" s="1018" t="s">
        <v>24</v>
      </c>
      <c r="F387" s="1018" t="s">
        <v>34</v>
      </c>
      <c r="G387" s="1020">
        <v>1</v>
      </c>
      <c r="H387" s="1020">
        <v>0.8</v>
      </c>
      <c r="I387" s="1020">
        <v>0.8</v>
      </c>
      <c r="J387" s="1018" t="s">
        <v>35</v>
      </c>
      <c r="K387" s="1018" t="s">
        <v>2241</v>
      </c>
      <c r="L387" s="1023" t="s">
        <v>2242</v>
      </c>
    </row>
    <row r="388" spans="1:12" s="277" customFormat="1" ht="75" hidden="1" customHeight="1">
      <c r="A388" s="172"/>
      <c r="B388" s="454"/>
      <c r="C388" s="1018">
        <v>40</v>
      </c>
      <c r="D388" s="1017" t="s">
        <v>2243</v>
      </c>
      <c r="E388" s="1018" t="s">
        <v>24</v>
      </c>
      <c r="F388" s="1018" t="s">
        <v>34</v>
      </c>
      <c r="G388" s="1020">
        <v>0.4</v>
      </c>
      <c r="H388" s="1020">
        <v>0.4</v>
      </c>
      <c r="I388" s="1020">
        <v>0.4</v>
      </c>
      <c r="J388" s="1018" t="s">
        <v>35</v>
      </c>
      <c r="K388" s="1018" t="s">
        <v>1614</v>
      </c>
      <c r="L388" s="1023" t="s">
        <v>2244</v>
      </c>
    </row>
    <row r="389" spans="1:12" s="277" customFormat="1" ht="36" hidden="1" customHeight="1">
      <c r="A389" s="172"/>
      <c r="B389" s="454"/>
      <c r="C389" s="1018">
        <v>41</v>
      </c>
      <c r="D389" s="1017" t="s">
        <v>2245</v>
      </c>
      <c r="E389" s="1018" t="s">
        <v>24</v>
      </c>
      <c r="F389" s="1018" t="s">
        <v>34</v>
      </c>
      <c r="G389" s="1020">
        <v>1</v>
      </c>
      <c r="H389" s="1020">
        <v>1</v>
      </c>
      <c r="I389" s="1020">
        <v>1</v>
      </c>
      <c r="J389" s="1018" t="s">
        <v>35</v>
      </c>
      <c r="K389" s="1018" t="s">
        <v>2246</v>
      </c>
      <c r="L389" s="1023" t="s">
        <v>2247</v>
      </c>
    </row>
    <row r="390" spans="1:12" s="277" customFormat="1" ht="111.75" hidden="1" customHeight="1">
      <c r="A390" s="172"/>
      <c r="B390" s="454"/>
      <c r="C390" s="1018">
        <v>42</v>
      </c>
      <c r="D390" s="1017" t="s">
        <v>2248</v>
      </c>
      <c r="E390" s="1018" t="s">
        <v>24</v>
      </c>
      <c r="F390" s="1018" t="s">
        <v>34</v>
      </c>
      <c r="G390" s="1020">
        <v>1</v>
      </c>
      <c r="H390" s="1020">
        <v>1</v>
      </c>
      <c r="I390" s="1020">
        <v>1</v>
      </c>
      <c r="J390" s="1018" t="s">
        <v>35</v>
      </c>
      <c r="K390" s="1018" t="s">
        <v>2249</v>
      </c>
      <c r="L390" s="1023" t="s">
        <v>2250</v>
      </c>
    </row>
    <row r="391" spans="1:12" s="277" customFormat="1" ht="36" hidden="1" customHeight="1">
      <c r="A391" s="172"/>
      <c r="B391" s="454"/>
      <c r="C391" s="1018">
        <v>43</v>
      </c>
      <c r="D391" s="1017" t="s">
        <v>2251</v>
      </c>
      <c r="E391" s="1018" t="s">
        <v>24</v>
      </c>
      <c r="F391" s="1018" t="s">
        <v>34</v>
      </c>
      <c r="G391" s="1020">
        <v>0.78659999999999997</v>
      </c>
      <c r="H391" s="1020">
        <v>0.70699999999999996</v>
      </c>
      <c r="I391" s="1020">
        <v>0.78659999999999997</v>
      </c>
      <c r="J391" s="1018" t="s">
        <v>35</v>
      </c>
      <c r="K391" s="1018" t="s">
        <v>2194</v>
      </c>
      <c r="L391" s="1156" t="s">
        <v>2252</v>
      </c>
    </row>
    <row r="392" spans="1:12" s="277" customFormat="1" ht="66" hidden="1" customHeight="1">
      <c r="A392" s="172"/>
      <c r="B392" s="454"/>
      <c r="C392" s="1018">
        <v>44</v>
      </c>
      <c r="D392" s="1017" t="s">
        <v>2253</v>
      </c>
      <c r="E392" s="1018" t="s">
        <v>24</v>
      </c>
      <c r="F392" s="1018" t="s">
        <v>34</v>
      </c>
      <c r="G392" s="1020">
        <v>0.7</v>
      </c>
      <c r="H392" s="1020">
        <v>0.01</v>
      </c>
      <c r="I392" s="1020">
        <v>0.01</v>
      </c>
      <c r="J392" s="1018" t="s">
        <v>35</v>
      </c>
      <c r="K392" s="1018" t="s">
        <v>2200</v>
      </c>
      <c r="L392" s="1160" t="s">
        <v>2254</v>
      </c>
    </row>
    <row r="393" spans="1:12" s="277" customFormat="1" ht="70.150000000000006" hidden="1" customHeight="1">
      <c r="A393" s="172"/>
      <c r="B393" s="454"/>
      <c r="C393" s="1018">
        <v>45</v>
      </c>
      <c r="D393" s="1017" t="s">
        <v>2255</v>
      </c>
      <c r="E393" s="1018" t="s">
        <v>24</v>
      </c>
      <c r="F393" s="1018" t="s">
        <v>34</v>
      </c>
      <c r="G393" s="1020">
        <v>1.39</v>
      </c>
      <c r="H393" s="1020">
        <v>1.39</v>
      </c>
      <c r="I393" s="1020">
        <v>1.39</v>
      </c>
      <c r="J393" s="1018" t="s">
        <v>35</v>
      </c>
      <c r="K393" s="1018" t="s">
        <v>2256</v>
      </c>
      <c r="L393" s="1023" t="s">
        <v>2257</v>
      </c>
    </row>
    <row r="394" spans="1:12" s="277" customFormat="1" ht="162.6" hidden="1" customHeight="1">
      <c r="A394" s="172"/>
      <c r="B394" s="454"/>
      <c r="C394" s="1018">
        <v>46</v>
      </c>
      <c r="D394" s="1017" t="s">
        <v>2258</v>
      </c>
      <c r="E394" s="1018" t="s">
        <v>24</v>
      </c>
      <c r="F394" s="1018" t="s">
        <v>34</v>
      </c>
      <c r="G394" s="1020">
        <v>1.5</v>
      </c>
      <c r="H394" s="1020">
        <v>1.5</v>
      </c>
      <c r="I394" s="1020">
        <v>1.5</v>
      </c>
      <c r="J394" s="1018" t="s">
        <v>35</v>
      </c>
      <c r="K394" s="1018" t="s">
        <v>87</v>
      </c>
      <c r="L394" s="1023" t="s">
        <v>2259</v>
      </c>
    </row>
    <row r="395" spans="1:12" s="277" customFormat="1" ht="51.6" hidden="1" customHeight="1">
      <c r="A395" s="172"/>
      <c r="B395" s="454"/>
      <c r="C395" s="1018">
        <v>49</v>
      </c>
      <c r="D395" s="1017" t="s">
        <v>2260</v>
      </c>
      <c r="E395" s="1018" t="s">
        <v>22</v>
      </c>
      <c r="F395" s="1018" t="s">
        <v>253</v>
      </c>
      <c r="G395" s="1020">
        <v>2.36</v>
      </c>
      <c r="H395" s="1020">
        <v>2.36</v>
      </c>
      <c r="I395" s="1020">
        <v>2.36</v>
      </c>
      <c r="J395" s="1018" t="s">
        <v>35</v>
      </c>
      <c r="K395" s="1018" t="s">
        <v>2256</v>
      </c>
      <c r="L395" s="1159" t="s">
        <v>2261</v>
      </c>
    </row>
    <row r="396" spans="1:12" s="277" customFormat="1" ht="66.599999999999994" hidden="1" customHeight="1">
      <c r="A396" s="172"/>
      <c r="B396" s="454"/>
      <c r="C396" s="1018">
        <v>52</v>
      </c>
      <c r="D396" s="1161" t="s">
        <v>2262</v>
      </c>
      <c r="E396" s="1162" t="s">
        <v>31</v>
      </c>
      <c r="F396" s="1162" t="s">
        <v>34</v>
      </c>
      <c r="G396" s="1163">
        <v>1.7</v>
      </c>
      <c r="H396" s="1163">
        <v>1.7</v>
      </c>
      <c r="I396" s="1163">
        <v>1.7</v>
      </c>
      <c r="J396" s="1162" t="s">
        <v>35</v>
      </c>
      <c r="K396" s="1162" t="s">
        <v>1614</v>
      </c>
      <c r="L396" s="1164" t="s">
        <v>2263</v>
      </c>
    </row>
    <row r="397" spans="1:12" s="277" customFormat="1" ht="81" hidden="1" customHeight="1">
      <c r="A397" s="172"/>
      <c r="B397" s="454"/>
      <c r="C397" s="1018">
        <v>55</v>
      </c>
      <c r="D397" s="1017" t="s">
        <v>2264</v>
      </c>
      <c r="E397" s="1018" t="s">
        <v>51</v>
      </c>
      <c r="F397" s="1018" t="s">
        <v>34</v>
      </c>
      <c r="G397" s="1020">
        <v>0.7</v>
      </c>
      <c r="H397" s="1020">
        <v>0.7</v>
      </c>
      <c r="I397" s="1020">
        <v>0.7</v>
      </c>
      <c r="J397" s="1018" t="s">
        <v>35</v>
      </c>
      <c r="K397" s="1018" t="s">
        <v>2265</v>
      </c>
      <c r="L397" s="1023" t="s">
        <v>2266</v>
      </c>
    </row>
    <row r="398" spans="1:12" s="277" customFormat="1" ht="52.9" hidden="1" customHeight="1">
      <c r="A398" s="172"/>
      <c r="B398" s="454"/>
      <c r="C398" s="569" t="s">
        <v>470</v>
      </c>
      <c r="D398" s="1868" t="s">
        <v>797</v>
      </c>
      <c r="E398" s="1869"/>
      <c r="F398" s="1870"/>
      <c r="G398" s="459"/>
      <c r="H398" s="172"/>
      <c r="I398" s="172"/>
      <c r="J398" s="172"/>
      <c r="K398" s="172"/>
      <c r="L398" s="274"/>
    </row>
    <row r="399" spans="1:12" s="277" customFormat="1" ht="33" hidden="1" customHeight="1">
      <c r="A399" s="172"/>
      <c r="B399" s="454"/>
      <c r="C399" s="1153">
        <v>69</v>
      </c>
      <c r="D399" s="1154" t="s">
        <v>2267</v>
      </c>
      <c r="E399" s="1153" t="s">
        <v>1393</v>
      </c>
      <c r="F399" s="1153" t="s">
        <v>34</v>
      </c>
      <c r="G399" s="1155">
        <v>0.11</v>
      </c>
      <c r="H399" s="1155">
        <v>0.11</v>
      </c>
      <c r="I399" s="1155">
        <v>0.11</v>
      </c>
      <c r="J399" s="1018" t="s">
        <v>35</v>
      </c>
      <c r="K399" s="1153" t="s">
        <v>2268</v>
      </c>
      <c r="L399" s="1156" t="s">
        <v>2269</v>
      </c>
    </row>
    <row r="400" spans="1:12" s="277" customFormat="1" ht="54" hidden="1" customHeight="1">
      <c r="A400" s="172"/>
      <c r="B400" s="454"/>
      <c r="C400" s="1153">
        <v>70</v>
      </c>
      <c r="D400" s="1154" t="s">
        <v>2270</v>
      </c>
      <c r="E400" s="1153" t="s">
        <v>24</v>
      </c>
      <c r="F400" s="1153" t="s">
        <v>34</v>
      </c>
      <c r="G400" s="1155">
        <v>1</v>
      </c>
      <c r="H400" s="1155">
        <v>1</v>
      </c>
      <c r="I400" s="1155">
        <v>1</v>
      </c>
      <c r="J400" s="1018" t="s">
        <v>35</v>
      </c>
      <c r="K400" s="1153" t="s">
        <v>2200</v>
      </c>
      <c r="L400" s="1156" t="s">
        <v>2271</v>
      </c>
    </row>
    <row r="401" spans="1:43" s="277" customFormat="1" ht="46.9" hidden="1" customHeight="1">
      <c r="A401" s="172"/>
      <c r="B401" s="454"/>
      <c r="C401" s="1153">
        <v>71</v>
      </c>
      <c r="D401" s="1017" t="s">
        <v>2272</v>
      </c>
      <c r="E401" s="1018" t="s">
        <v>24</v>
      </c>
      <c r="F401" s="1018" t="s">
        <v>34</v>
      </c>
      <c r="G401" s="1020">
        <v>0.9</v>
      </c>
      <c r="H401" s="1020">
        <v>0.9</v>
      </c>
      <c r="I401" s="1020">
        <v>0.9</v>
      </c>
      <c r="J401" s="1018" t="s">
        <v>35</v>
      </c>
      <c r="K401" s="1018" t="s">
        <v>2268</v>
      </c>
      <c r="L401" s="1023" t="s">
        <v>2273</v>
      </c>
    </row>
    <row r="402" spans="1:43" s="277" customFormat="1" ht="52.15" hidden="1" customHeight="1">
      <c r="A402" s="172"/>
      <c r="B402" s="454"/>
      <c r="C402" s="467" t="s">
        <v>471</v>
      </c>
      <c r="D402" s="1868" t="s">
        <v>804</v>
      </c>
      <c r="E402" s="1869"/>
      <c r="F402" s="1870"/>
      <c r="G402" s="459"/>
      <c r="H402" s="467"/>
      <c r="I402" s="467"/>
      <c r="J402" s="467"/>
      <c r="K402" s="467"/>
      <c r="L402" s="466"/>
    </row>
    <row r="403" spans="1:43" s="282" customFormat="1" ht="27" hidden="1" customHeight="1">
      <c r="A403" s="172"/>
      <c r="B403" s="454"/>
      <c r="C403" s="1018">
        <v>98</v>
      </c>
      <c r="D403" s="1017" t="s">
        <v>2322</v>
      </c>
      <c r="E403" s="1018" t="s">
        <v>24</v>
      </c>
      <c r="F403" s="1018" t="s">
        <v>34</v>
      </c>
      <c r="G403" s="1020">
        <v>0.7</v>
      </c>
      <c r="H403" s="1020">
        <v>0.7</v>
      </c>
      <c r="I403" s="1020">
        <v>0.7</v>
      </c>
      <c r="J403" s="1018" t="s">
        <v>35</v>
      </c>
      <c r="K403" s="1018" t="s">
        <v>2200</v>
      </c>
      <c r="L403" s="1156" t="s">
        <v>2323</v>
      </c>
    </row>
    <row r="404" spans="1:43" s="277" customFormat="1" ht="84" hidden="1" customHeight="1">
      <c r="A404" s="172"/>
      <c r="B404" s="454"/>
      <c r="C404" s="455" t="s">
        <v>252</v>
      </c>
      <c r="D404" s="1871" t="s">
        <v>1130</v>
      </c>
      <c r="E404" s="1875"/>
      <c r="F404" s="1872"/>
      <c r="G404" s="459"/>
      <c r="H404" s="477"/>
      <c r="I404" s="172"/>
      <c r="J404" s="172"/>
      <c r="K404" s="172"/>
      <c r="L404" s="274"/>
    </row>
    <row r="405" spans="1:43" s="277" customFormat="1" ht="100.15" hidden="1" customHeight="1">
      <c r="A405" s="172"/>
      <c r="B405" s="454"/>
      <c r="C405" s="28"/>
      <c r="D405" s="110"/>
      <c r="E405" s="28"/>
      <c r="F405" s="28"/>
      <c r="G405" s="450"/>
      <c r="H405" s="28"/>
      <c r="I405" s="28"/>
      <c r="J405" s="28"/>
      <c r="K405" s="28"/>
      <c r="L405" s="110"/>
    </row>
    <row r="406" spans="1:43" s="277" customFormat="1" ht="79.150000000000006" hidden="1" customHeight="1">
      <c r="A406" s="172"/>
      <c r="B406" s="454"/>
      <c r="C406" s="28"/>
      <c r="D406" s="527"/>
      <c r="E406" s="528"/>
      <c r="F406" s="528"/>
      <c r="G406" s="481"/>
      <c r="H406" s="481"/>
      <c r="I406" s="481"/>
      <c r="J406" s="405"/>
      <c r="K406" s="448"/>
      <c r="L406" s="465"/>
    </row>
    <row r="407" spans="1:43" s="314" customFormat="1" ht="24.75" hidden="1" customHeight="1">
      <c r="A407" s="172"/>
      <c r="B407" s="454"/>
      <c r="C407" s="1871" t="s">
        <v>190</v>
      </c>
      <c r="D407" s="1872"/>
      <c r="E407" s="274"/>
      <c r="F407" s="274"/>
      <c r="G407" s="459"/>
      <c r="H407" s="172"/>
      <c r="I407" s="172"/>
      <c r="J407" s="172"/>
      <c r="K407" s="172"/>
      <c r="L407" s="274"/>
    </row>
    <row r="408" spans="1:43" s="300" customFormat="1" ht="48" hidden="1" customHeight="1">
      <c r="A408" s="28"/>
      <c r="B408" s="394"/>
      <c r="C408" s="455" t="s">
        <v>251</v>
      </c>
      <c r="D408" s="1871" t="s">
        <v>803</v>
      </c>
      <c r="E408" s="1873"/>
      <c r="F408" s="1874"/>
      <c r="G408" s="459"/>
      <c r="H408" s="172"/>
      <c r="I408" s="172"/>
      <c r="J408" s="172"/>
      <c r="K408" s="172"/>
      <c r="L408" s="274"/>
    </row>
    <row r="409" spans="1:43" s="282" customFormat="1" ht="27" hidden="1" customHeight="1">
      <c r="A409" s="172"/>
      <c r="B409" s="454"/>
      <c r="C409" s="455" t="s">
        <v>491</v>
      </c>
      <c r="D409" s="1868" t="s">
        <v>801</v>
      </c>
      <c r="E409" s="1881"/>
      <c r="F409" s="1882"/>
      <c r="G409" s="459"/>
      <c r="H409" s="455"/>
      <c r="I409" s="455"/>
      <c r="J409" s="455"/>
      <c r="K409" s="455"/>
      <c r="L409" s="446"/>
    </row>
    <row r="410" spans="1:43" s="315" customFormat="1" ht="60" hidden="1">
      <c r="A410" s="524"/>
      <c r="B410" s="525"/>
      <c r="C410" s="1184">
        <v>3</v>
      </c>
      <c r="D410" s="788" t="s">
        <v>2366</v>
      </c>
      <c r="E410" s="789" t="s">
        <v>57</v>
      </c>
      <c r="F410" s="789" t="s">
        <v>2367</v>
      </c>
      <c r="G410" s="1185">
        <v>7.4999999999999997E-2</v>
      </c>
      <c r="H410" s="789"/>
      <c r="I410" s="1186">
        <v>7.4999999999999997E-2</v>
      </c>
      <c r="J410" s="789" t="s">
        <v>88</v>
      </c>
      <c r="K410" s="789" t="s">
        <v>2368</v>
      </c>
      <c r="L410" s="1187" t="s">
        <v>2369</v>
      </c>
    </row>
    <row r="411" spans="1:43" s="315" customFormat="1" ht="90" hidden="1">
      <c r="A411" s="523"/>
      <c r="B411" s="526"/>
      <c r="C411" s="1184">
        <v>5</v>
      </c>
      <c r="D411" s="788" t="s">
        <v>2370</v>
      </c>
      <c r="E411" s="789" t="s">
        <v>14</v>
      </c>
      <c r="F411" s="789" t="s">
        <v>2367</v>
      </c>
      <c r="G411" s="1185">
        <v>1.5</v>
      </c>
      <c r="H411" s="1090"/>
      <c r="I411" s="1186">
        <v>1.5</v>
      </c>
      <c r="J411" s="789" t="s">
        <v>88</v>
      </c>
      <c r="K411" s="789" t="s">
        <v>2371</v>
      </c>
      <c r="L411" s="789" t="s">
        <v>2372</v>
      </c>
    </row>
    <row r="412" spans="1:43" s="282" customFormat="1" ht="15.75" hidden="1" customHeight="1">
      <c r="A412" s="172"/>
      <c r="B412" s="454"/>
      <c r="C412" s="1184">
        <v>14</v>
      </c>
      <c r="D412" s="788" t="s">
        <v>2373</v>
      </c>
      <c r="E412" s="789" t="s">
        <v>23</v>
      </c>
      <c r="F412" s="1188" t="s">
        <v>2367</v>
      </c>
      <c r="G412" s="1189">
        <v>0.03</v>
      </c>
      <c r="H412" s="1190"/>
      <c r="I412" s="1186">
        <v>0.03</v>
      </c>
      <c r="J412" s="789" t="s">
        <v>88</v>
      </c>
      <c r="K412" s="789" t="s">
        <v>2374</v>
      </c>
      <c r="L412" s="1090" t="s">
        <v>2375</v>
      </c>
    </row>
    <row r="413" spans="1:43" s="282" customFormat="1" ht="33" hidden="1" customHeight="1">
      <c r="A413" s="172"/>
      <c r="B413" s="454"/>
      <c r="C413" s="455" t="s">
        <v>252</v>
      </c>
      <c r="D413" s="446" t="s">
        <v>1130</v>
      </c>
      <c r="E413" s="274"/>
      <c r="F413" s="274"/>
      <c r="G413" s="459"/>
      <c r="H413" s="172"/>
      <c r="I413" s="172"/>
      <c r="J413" s="172"/>
      <c r="K413" s="172"/>
      <c r="L413" s="274"/>
    </row>
    <row r="414" spans="1:43" s="282" customFormat="1" ht="20.45" hidden="1" customHeight="1">
      <c r="A414" s="172"/>
      <c r="B414" s="454"/>
      <c r="C414" s="491"/>
      <c r="D414" s="570"/>
      <c r="E414" s="491"/>
      <c r="F414" s="491"/>
      <c r="G414" s="450"/>
      <c r="H414" s="491"/>
      <c r="I414" s="491"/>
      <c r="J414" s="491"/>
      <c r="K414" s="491"/>
      <c r="L414" s="570"/>
      <c r="M414" s="316"/>
      <c r="N414" s="281"/>
      <c r="O414" s="281"/>
      <c r="P414" s="281"/>
      <c r="Q414" s="281"/>
      <c r="R414" s="281"/>
      <c r="S414" s="281"/>
      <c r="T414" s="281"/>
      <c r="U414" s="285"/>
      <c r="V414" s="285"/>
      <c r="W414" s="285"/>
      <c r="AN414" s="282">
        <f>SUM(M414:AJ414)</f>
        <v>0</v>
      </c>
      <c r="AO414" s="282">
        <v>1</v>
      </c>
      <c r="AQ414" s="282">
        <v>1</v>
      </c>
    </row>
    <row r="415" spans="1:43" s="277" customFormat="1" ht="15.75" hidden="1">
      <c r="A415" s="172"/>
      <c r="B415" s="454"/>
      <c r="C415" s="491"/>
      <c r="D415" s="570"/>
      <c r="E415" s="491"/>
      <c r="F415" s="491"/>
      <c r="G415" s="450"/>
      <c r="H415" s="491"/>
      <c r="I415" s="491"/>
      <c r="J415" s="491"/>
      <c r="K415" s="491"/>
      <c r="L415" s="570"/>
      <c r="M415" s="319"/>
      <c r="N415" s="291"/>
      <c r="O415" s="291"/>
      <c r="P415" s="291"/>
      <c r="Q415" s="291"/>
      <c r="R415" s="291"/>
      <c r="S415" s="291"/>
      <c r="T415" s="291"/>
      <c r="U415" s="320"/>
      <c r="V415" s="320"/>
      <c r="W415" s="320"/>
    </row>
    <row r="416" spans="1:43" s="277" customFormat="1" ht="15.75" hidden="1">
      <c r="A416" s="172"/>
      <c r="B416" s="454"/>
      <c r="C416" s="1871" t="s">
        <v>191</v>
      </c>
      <c r="D416" s="1872"/>
      <c r="E416" s="446"/>
      <c r="F416" s="446"/>
      <c r="G416" s="459"/>
      <c r="H416" s="455"/>
      <c r="I416" s="455"/>
      <c r="J416" s="455"/>
      <c r="K416" s="455"/>
      <c r="L416" s="446"/>
      <c r="M416" s="319"/>
      <c r="N416" s="291"/>
      <c r="O416" s="291"/>
      <c r="P416" s="291"/>
      <c r="Q416" s="291"/>
      <c r="R416" s="291"/>
      <c r="S416" s="291"/>
      <c r="T416" s="291"/>
      <c r="U416" s="320"/>
      <c r="V416" s="320"/>
      <c r="W416" s="320"/>
    </row>
    <row r="417" spans="1:188" ht="67.900000000000006" hidden="1" customHeight="1">
      <c r="A417" s="491"/>
      <c r="B417" s="492"/>
      <c r="C417" s="455" t="s">
        <v>251</v>
      </c>
      <c r="D417" s="1871" t="s">
        <v>803</v>
      </c>
      <c r="E417" s="1873"/>
      <c r="F417" s="1874"/>
      <c r="G417" s="459"/>
      <c r="H417" s="172"/>
      <c r="I417" s="172"/>
      <c r="J417" s="172"/>
      <c r="K417" s="172"/>
      <c r="L417" s="274"/>
      <c r="M417" s="317"/>
      <c r="N417" s="280"/>
      <c r="O417" s="280"/>
      <c r="P417" s="291"/>
      <c r="Q417" s="291"/>
      <c r="R417" s="291"/>
      <c r="S417" s="291"/>
      <c r="T417" s="280">
        <v>1</v>
      </c>
      <c r="U417" s="321">
        <f t="shared" ref="U417:W417" si="3">G412</f>
        <v>0.03</v>
      </c>
      <c r="V417" s="318">
        <f t="shared" si="3"/>
        <v>0</v>
      </c>
      <c r="W417" s="321">
        <f t="shared" si="3"/>
        <v>0.03</v>
      </c>
      <c r="AB417" s="277"/>
      <c r="AC417" s="277"/>
      <c r="AD417" s="277"/>
      <c r="AE417" s="277"/>
      <c r="AN417" s="275">
        <f>SUM(M417:AJ417)</f>
        <v>1.06</v>
      </c>
      <c r="AO417" s="275">
        <v>1</v>
      </c>
      <c r="AR417" s="275">
        <v>1</v>
      </c>
    </row>
    <row r="418" spans="1:188" s="282" customFormat="1" ht="30.75" hidden="1" customHeight="1">
      <c r="A418" s="172"/>
      <c r="B418" s="454"/>
      <c r="C418" s="455" t="s">
        <v>491</v>
      </c>
      <c r="D418" s="1868" t="s">
        <v>801</v>
      </c>
      <c r="E418" s="1881"/>
      <c r="F418" s="1882"/>
      <c r="G418" s="459"/>
      <c r="H418" s="455"/>
      <c r="I418" s="455"/>
      <c r="J418" s="455"/>
      <c r="K418" s="455"/>
      <c r="L418" s="446"/>
    </row>
    <row r="419" spans="1:188" s="282" customFormat="1" ht="99.6" hidden="1" customHeight="1">
      <c r="A419" s="454"/>
      <c r="B419" s="529"/>
      <c r="C419" s="865">
        <v>14</v>
      </c>
      <c r="D419" s="14" t="s">
        <v>2376</v>
      </c>
      <c r="E419" s="3" t="s">
        <v>23</v>
      </c>
      <c r="F419" s="125" t="s">
        <v>2377</v>
      </c>
      <c r="G419" s="3">
        <v>9.83</v>
      </c>
      <c r="H419" s="3"/>
      <c r="I419" s="3">
        <v>9.83</v>
      </c>
      <c r="J419" s="3" t="s">
        <v>33</v>
      </c>
      <c r="K419" s="3" t="s">
        <v>2378</v>
      </c>
      <c r="L419" s="1191" t="s">
        <v>2379</v>
      </c>
    </row>
    <row r="420" spans="1:188" s="282" customFormat="1" ht="99" hidden="1" customHeight="1">
      <c r="A420" s="454"/>
      <c r="B420" s="529"/>
      <c r="C420" s="865">
        <v>16</v>
      </c>
      <c r="D420" s="14" t="s">
        <v>2380</v>
      </c>
      <c r="E420" s="3" t="s">
        <v>23</v>
      </c>
      <c r="F420" s="125" t="s">
        <v>2381</v>
      </c>
      <c r="G420" s="3">
        <v>1.1599999999999999</v>
      </c>
      <c r="H420" s="3"/>
      <c r="I420" s="3">
        <v>1.1599999999999999</v>
      </c>
      <c r="J420" s="3" t="s">
        <v>33</v>
      </c>
      <c r="K420" s="3" t="s">
        <v>2308</v>
      </c>
      <c r="L420" s="1191" t="s">
        <v>2382</v>
      </c>
    </row>
    <row r="421" spans="1:188" s="282" customFormat="1" ht="15.75" hidden="1" customHeight="1">
      <c r="A421" s="1886"/>
      <c r="B421" s="1888"/>
      <c r="C421" s="865">
        <v>17</v>
      </c>
      <c r="D421" s="14" t="s">
        <v>2383</v>
      </c>
      <c r="E421" s="3" t="s">
        <v>23</v>
      </c>
      <c r="F421" s="125" t="s">
        <v>2384</v>
      </c>
      <c r="G421" s="3">
        <v>1.26</v>
      </c>
      <c r="H421" s="1192"/>
      <c r="I421" s="3">
        <v>1.26</v>
      </c>
      <c r="J421" s="3" t="s">
        <v>33</v>
      </c>
      <c r="K421" s="3" t="s">
        <v>2385</v>
      </c>
      <c r="L421" s="1191" t="s">
        <v>2386</v>
      </c>
      <c r="M421" s="1902"/>
      <c r="N421" s="1903"/>
      <c r="O421" s="1902"/>
      <c r="P421" s="1903"/>
      <c r="Q421" s="1902"/>
      <c r="R421" s="1903"/>
      <c r="S421" s="1902"/>
      <c r="T421" s="1903"/>
      <c r="U421" s="1902"/>
      <c r="V421" s="1903"/>
      <c r="W421" s="1902"/>
      <c r="X421" s="1903"/>
      <c r="Y421" s="1902"/>
      <c r="Z421" s="1903"/>
      <c r="AA421" s="1902"/>
      <c r="AB421" s="1903"/>
      <c r="AC421" s="1902"/>
      <c r="AD421" s="1903"/>
      <c r="AE421" s="1902"/>
      <c r="AF421" s="1903"/>
      <c r="AG421" s="1902"/>
      <c r="AH421" s="1903"/>
      <c r="AI421" s="1902"/>
      <c r="AJ421" s="1903"/>
      <c r="AK421" s="1902"/>
      <c r="AL421" s="1903"/>
      <c r="AM421" s="1902"/>
      <c r="AN421" s="1903"/>
      <c r="AO421" s="1902"/>
      <c r="AP421" s="1903"/>
      <c r="AQ421" s="1902"/>
      <c r="AR421" s="1903"/>
      <c r="AS421" s="1902"/>
      <c r="AT421" s="1903"/>
      <c r="AU421" s="1902"/>
      <c r="AV421" s="1903"/>
      <c r="AW421" s="1902"/>
      <c r="AX421" s="1903"/>
      <c r="AY421" s="1902"/>
      <c r="AZ421" s="1903"/>
      <c r="BA421" s="1902"/>
      <c r="BB421" s="1903"/>
      <c r="BC421" s="1902"/>
      <c r="BD421" s="1903"/>
      <c r="BE421" s="1902"/>
      <c r="BF421" s="1903"/>
      <c r="BG421" s="1902"/>
      <c r="BH421" s="1903"/>
      <c r="BI421" s="1902"/>
      <c r="BJ421" s="1903"/>
      <c r="BK421" s="1902"/>
      <c r="BL421" s="1903"/>
      <c r="BM421" s="1902"/>
      <c r="BN421" s="1903"/>
      <c r="BO421" s="1902"/>
      <c r="BP421" s="1903"/>
      <c r="BQ421" s="1902"/>
      <c r="BR421" s="1903"/>
      <c r="BS421" s="1902"/>
      <c r="BT421" s="1903"/>
      <c r="BU421" s="1902"/>
      <c r="BV421" s="1903"/>
      <c r="BW421" s="1902"/>
      <c r="BX421" s="1903"/>
      <c r="BY421" s="1902"/>
      <c r="BZ421" s="1903"/>
      <c r="CA421" s="1902"/>
      <c r="CB421" s="1903"/>
      <c r="CC421" s="1902"/>
      <c r="CD421" s="1903"/>
      <c r="CE421" s="1902"/>
      <c r="CF421" s="1903"/>
      <c r="CG421" s="1902"/>
      <c r="CH421" s="1903"/>
      <c r="CI421" s="1902"/>
      <c r="CJ421" s="1903"/>
      <c r="CK421" s="1902"/>
      <c r="CL421" s="1903"/>
      <c r="CM421" s="1902"/>
      <c r="CN421" s="1903"/>
      <c r="CO421" s="1902"/>
      <c r="CP421" s="1903"/>
      <c r="CQ421" s="1902"/>
      <c r="CR421" s="1903"/>
      <c r="CS421" s="1902"/>
      <c r="CT421" s="1903"/>
      <c r="CU421" s="1902"/>
      <c r="CV421" s="1903"/>
      <c r="CW421" s="1902"/>
      <c r="CX421" s="1903"/>
      <c r="CY421" s="1902"/>
      <c r="CZ421" s="1903"/>
      <c r="DA421" s="1902"/>
      <c r="DB421" s="1903"/>
      <c r="DC421" s="1902"/>
      <c r="DD421" s="1903"/>
      <c r="DE421" s="1902"/>
      <c r="DF421" s="1903"/>
      <c r="DG421" s="1902"/>
      <c r="DH421" s="1903"/>
      <c r="DI421" s="1902"/>
      <c r="DJ421" s="1903"/>
      <c r="DK421" s="1902"/>
      <c r="DL421" s="1903"/>
      <c r="DM421" s="1902"/>
      <c r="DN421" s="1903"/>
      <c r="DO421" s="1902"/>
      <c r="DP421" s="1903"/>
      <c r="DQ421" s="1902"/>
      <c r="DR421" s="1903"/>
      <c r="DS421" s="1902"/>
      <c r="DT421" s="1903"/>
      <c r="DU421" s="1902"/>
      <c r="DV421" s="1903"/>
      <c r="DW421" s="1902"/>
      <c r="DX421" s="1903"/>
      <c r="DY421" s="1902"/>
      <c r="DZ421" s="1903"/>
      <c r="EA421" s="1902"/>
      <c r="EB421" s="1903"/>
      <c r="EC421" s="1902"/>
      <c r="ED421" s="1903"/>
      <c r="EE421" s="1902"/>
      <c r="EF421" s="1903"/>
      <c r="EG421" s="1902"/>
      <c r="EH421" s="1903"/>
      <c r="EI421" s="1902"/>
      <c r="EJ421" s="1903"/>
      <c r="EK421" s="1902"/>
      <c r="EL421" s="1903"/>
      <c r="EM421" s="1902"/>
      <c r="EN421" s="1903"/>
      <c r="EO421" s="1902"/>
      <c r="EP421" s="1903"/>
      <c r="EQ421" s="1902"/>
      <c r="ER421" s="1903"/>
      <c r="ES421" s="1902"/>
      <c r="ET421" s="1903"/>
      <c r="EU421" s="1902"/>
      <c r="EV421" s="1903"/>
      <c r="EW421" s="1902"/>
      <c r="EX421" s="1903"/>
      <c r="EY421" s="1902"/>
      <c r="EZ421" s="1903"/>
      <c r="FA421" s="1902"/>
      <c r="FB421" s="1903"/>
      <c r="FC421" s="1902"/>
      <c r="FD421" s="1903"/>
      <c r="FE421" s="1902"/>
      <c r="FF421" s="1903"/>
      <c r="FG421" s="1902"/>
      <c r="FH421" s="1903"/>
      <c r="FI421" s="1902"/>
      <c r="FJ421" s="1903"/>
      <c r="FK421" s="1902"/>
      <c r="FL421" s="1903"/>
      <c r="FM421" s="1902"/>
      <c r="FN421" s="1903"/>
      <c r="FO421" s="1902"/>
      <c r="FP421" s="1903"/>
      <c r="FQ421" s="1902"/>
      <c r="FR421" s="1903"/>
      <c r="FS421" s="1902"/>
      <c r="FT421" s="1903"/>
      <c r="FU421" s="1902"/>
      <c r="FV421" s="1903"/>
      <c r="FW421" s="1902"/>
      <c r="FX421" s="1903"/>
      <c r="FY421" s="1902"/>
      <c r="FZ421" s="1903"/>
      <c r="GA421" s="1902"/>
      <c r="GB421" s="1903"/>
      <c r="GC421" s="1902"/>
      <c r="GD421" s="1903"/>
      <c r="GE421" s="1902"/>
      <c r="GF421" s="1903"/>
    </row>
    <row r="422" spans="1:188" s="282" customFormat="1" ht="31.9" hidden="1" customHeight="1">
      <c r="A422" s="172"/>
      <c r="B422" s="454"/>
      <c r="C422" s="455" t="s">
        <v>470</v>
      </c>
      <c r="D422" s="1868" t="s">
        <v>797</v>
      </c>
      <c r="E422" s="1881"/>
      <c r="F422" s="1882"/>
      <c r="G422" s="459"/>
      <c r="H422" s="455"/>
      <c r="I422" s="455"/>
      <c r="J422" s="455"/>
      <c r="K422" s="455"/>
      <c r="L422" s="993"/>
    </row>
    <row r="423" spans="1:188" s="322" customFormat="1" ht="20.45" hidden="1" customHeight="1">
      <c r="A423" s="172"/>
      <c r="B423" s="454"/>
      <c r="C423" s="865">
        <v>6</v>
      </c>
      <c r="D423" s="13" t="s">
        <v>2387</v>
      </c>
      <c r="E423" s="125" t="s">
        <v>2388</v>
      </c>
      <c r="F423" s="1193" t="s">
        <v>2377</v>
      </c>
      <c r="G423" s="1194">
        <v>0.3</v>
      </c>
      <c r="H423" s="1195"/>
      <c r="I423" s="1194">
        <v>0.3</v>
      </c>
      <c r="J423" s="125" t="s">
        <v>33</v>
      </c>
      <c r="K423" s="125" t="s">
        <v>2389</v>
      </c>
      <c r="L423" s="1196" t="s">
        <v>2390</v>
      </c>
    </row>
    <row r="424" spans="1:188" s="416" customFormat="1" ht="148.15" hidden="1" customHeight="1">
      <c r="A424" s="172"/>
      <c r="B424" s="454"/>
      <c r="C424" s="865">
        <v>19</v>
      </c>
      <c r="D424" s="124" t="s">
        <v>2391</v>
      </c>
      <c r="E424" s="125" t="s">
        <v>23</v>
      </c>
      <c r="F424" s="125" t="s">
        <v>2392</v>
      </c>
      <c r="G424" s="15">
        <v>0.28999999999999998</v>
      </c>
      <c r="H424" s="15"/>
      <c r="I424" s="15">
        <v>0.28999999999999998</v>
      </c>
      <c r="J424" s="7" t="s">
        <v>33</v>
      </c>
      <c r="K424" s="125" t="s">
        <v>2389</v>
      </c>
      <c r="L424" s="1197" t="s">
        <v>2393</v>
      </c>
    </row>
    <row r="425" spans="1:188" s="293" customFormat="1" ht="118.9" hidden="1" customHeight="1">
      <c r="A425" s="172"/>
      <c r="B425" s="454"/>
      <c r="C425" s="865">
        <v>20</v>
      </c>
      <c r="D425" s="124" t="s">
        <v>2394</v>
      </c>
      <c r="E425" s="125" t="s">
        <v>23</v>
      </c>
      <c r="F425" s="125" t="s">
        <v>2392</v>
      </c>
      <c r="G425" s="15">
        <v>0.94</v>
      </c>
      <c r="H425" s="15"/>
      <c r="I425" s="15">
        <v>0.94</v>
      </c>
      <c r="J425" s="7" t="s">
        <v>33</v>
      </c>
      <c r="K425" s="125" t="s">
        <v>155</v>
      </c>
      <c r="L425" s="1197" t="s">
        <v>2393</v>
      </c>
    </row>
    <row r="426" spans="1:188" s="293" customFormat="1" ht="160.15" hidden="1" customHeight="1">
      <c r="A426" s="172"/>
      <c r="B426" s="454"/>
      <c r="C426" s="865">
        <v>21</v>
      </c>
      <c r="D426" s="124" t="s">
        <v>2395</v>
      </c>
      <c r="E426" s="125" t="s">
        <v>23</v>
      </c>
      <c r="F426" s="125" t="s">
        <v>2392</v>
      </c>
      <c r="G426" s="15">
        <v>1.02</v>
      </c>
      <c r="H426" s="15"/>
      <c r="I426" s="15">
        <v>1.02</v>
      </c>
      <c r="J426" s="7" t="s">
        <v>33</v>
      </c>
      <c r="K426" s="125" t="s">
        <v>155</v>
      </c>
      <c r="L426" s="1197" t="s">
        <v>2393</v>
      </c>
    </row>
    <row r="427" spans="1:188" s="322" customFormat="1" ht="20.45" hidden="1" customHeight="1">
      <c r="A427" s="172"/>
      <c r="B427" s="454"/>
      <c r="C427" s="865">
        <v>22</v>
      </c>
      <c r="D427" s="124" t="s">
        <v>2396</v>
      </c>
      <c r="E427" s="125" t="s">
        <v>23</v>
      </c>
      <c r="F427" s="125" t="s">
        <v>2377</v>
      </c>
      <c r="G427" s="15">
        <v>0.56999999999999995</v>
      </c>
      <c r="H427" s="15"/>
      <c r="I427" s="15">
        <v>0.56999999999999995</v>
      </c>
      <c r="J427" s="7" t="s">
        <v>33</v>
      </c>
      <c r="K427" s="125" t="s">
        <v>2308</v>
      </c>
      <c r="L427" s="1196" t="s">
        <v>2393</v>
      </c>
    </row>
    <row r="428" spans="1:188" s="293" customFormat="1" ht="15.75" hidden="1">
      <c r="A428" s="172"/>
      <c r="B428" s="454"/>
      <c r="C428" s="455" t="s">
        <v>252</v>
      </c>
      <c r="D428" s="1871" t="s">
        <v>1130</v>
      </c>
      <c r="E428" s="1875"/>
      <c r="F428" s="1872"/>
      <c r="G428" s="459"/>
      <c r="H428" s="172"/>
      <c r="I428" s="172"/>
      <c r="J428" s="172"/>
      <c r="K428" s="172"/>
      <c r="L428" s="274"/>
    </row>
    <row r="429" spans="1:188" s="293" customFormat="1" ht="47.25" hidden="1">
      <c r="A429" s="172"/>
      <c r="B429" s="454"/>
      <c r="C429" s="1203">
        <v>2</v>
      </c>
      <c r="D429" s="1204" t="s">
        <v>2455</v>
      </c>
      <c r="E429" s="1202" t="s">
        <v>45</v>
      </c>
      <c r="F429" s="1202" t="s">
        <v>2377</v>
      </c>
      <c r="G429" s="1205">
        <v>0.31</v>
      </c>
      <c r="H429" s="1205"/>
      <c r="I429" s="1205">
        <v>0.31</v>
      </c>
      <c r="J429" s="1206" t="s">
        <v>33</v>
      </c>
      <c r="K429" s="1202" t="s">
        <v>2456</v>
      </c>
      <c r="L429" s="1207" t="s">
        <v>2457</v>
      </c>
    </row>
    <row r="430" spans="1:188" s="293" customFormat="1" ht="15.75" hidden="1">
      <c r="A430" s="172"/>
      <c r="B430" s="454"/>
      <c r="C430" s="1871" t="s">
        <v>192</v>
      </c>
      <c r="D430" s="1872"/>
      <c r="E430" s="274"/>
      <c r="F430" s="274"/>
      <c r="G430" s="459"/>
      <c r="H430" s="172"/>
      <c r="I430" s="172"/>
      <c r="J430" s="172"/>
      <c r="K430" s="172"/>
      <c r="L430" s="274"/>
    </row>
    <row r="431" spans="1:188" s="293" customFormat="1" ht="138.6" hidden="1" customHeight="1">
      <c r="A431" s="172"/>
      <c r="B431" s="454"/>
      <c r="C431" s="455" t="s">
        <v>251</v>
      </c>
      <c r="D431" s="1871" t="s">
        <v>803</v>
      </c>
      <c r="E431" s="1873"/>
      <c r="F431" s="1874"/>
      <c r="G431" s="459"/>
      <c r="H431" s="172"/>
      <c r="I431" s="172"/>
      <c r="J431" s="172"/>
      <c r="K431" s="172"/>
      <c r="L431" s="274"/>
    </row>
    <row r="432" spans="1:188" s="293" customFormat="1" ht="15.75" hidden="1">
      <c r="A432" s="28"/>
      <c r="B432" s="394"/>
      <c r="C432" s="455" t="s">
        <v>491</v>
      </c>
      <c r="D432" s="1868" t="s">
        <v>801</v>
      </c>
      <c r="E432" s="1869"/>
      <c r="F432" s="1870"/>
      <c r="G432" s="459"/>
      <c r="H432" s="455"/>
      <c r="I432" s="455"/>
      <c r="J432" s="172"/>
      <c r="K432" s="172"/>
      <c r="L432" s="578"/>
    </row>
    <row r="433" spans="1:12" s="282" customFormat="1" ht="22.9" hidden="1" customHeight="1">
      <c r="A433" s="172"/>
      <c r="B433" s="454"/>
      <c r="C433" s="1208">
        <v>31</v>
      </c>
      <c r="D433" s="1209" t="s">
        <v>364</v>
      </c>
      <c r="E433" s="1208" t="s">
        <v>15</v>
      </c>
      <c r="F433" s="1208" t="s">
        <v>340</v>
      </c>
      <c r="G433" s="1210">
        <v>2</v>
      </c>
      <c r="H433" s="1208"/>
      <c r="I433" s="1211">
        <v>2</v>
      </c>
      <c r="J433" s="1208" t="s">
        <v>36</v>
      </c>
      <c r="K433" s="1208" t="s">
        <v>40</v>
      </c>
      <c r="L433" s="1209" t="s">
        <v>767</v>
      </c>
    </row>
    <row r="434" spans="1:12" s="293" customFormat="1" ht="38.25" hidden="1">
      <c r="A434" s="172"/>
      <c r="B434" s="454"/>
      <c r="C434" s="1208">
        <v>32</v>
      </c>
      <c r="D434" s="1209" t="s">
        <v>365</v>
      </c>
      <c r="E434" s="1208" t="s">
        <v>15</v>
      </c>
      <c r="F434" s="1208" t="s">
        <v>223</v>
      </c>
      <c r="G434" s="1212">
        <v>0.4</v>
      </c>
      <c r="H434" s="1213"/>
      <c r="I434" s="1208">
        <v>0.4</v>
      </c>
      <c r="J434" s="1208" t="s">
        <v>36</v>
      </c>
      <c r="K434" s="1208" t="s">
        <v>90</v>
      </c>
      <c r="L434" s="1214" t="s">
        <v>768</v>
      </c>
    </row>
    <row r="435" spans="1:12" s="282" customFormat="1" ht="51" hidden="1">
      <c r="A435" s="172"/>
      <c r="B435" s="454"/>
      <c r="C435" s="1208">
        <v>33</v>
      </c>
      <c r="D435" s="1209" t="s">
        <v>370</v>
      </c>
      <c r="E435" s="1208" t="s">
        <v>15</v>
      </c>
      <c r="F435" s="1208" t="s">
        <v>223</v>
      </c>
      <c r="G435" s="1212">
        <v>0.4</v>
      </c>
      <c r="H435" s="1213"/>
      <c r="I435" s="1208">
        <v>0.4</v>
      </c>
      <c r="J435" s="1208" t="s">
        <v>36</v>
      </c>
      <c r="K435" s="1208" t="s">
        <v>95</v>
      </c>
      <c r="L435" s="1214" t="s">
        <v>769</v>
      </c>
    </row>
    <row r="436" spans="1:12" s="282" customFormat="1" ht="33.6" hidden="1" customHeight="1">
      <c r="A436" s="172"/>
      <c r="B436" s="454"/>
      <c r="C436" s="1208">
        <v>34</v>
      </c>
      <c r="D436" s="1209" t="s">
        <v>366</v>
      </c>
      <c r="E436" s="1208" t="s">
        <v>15</v>
      </c>
      <c r="F436" s="1208" t="s">
        <v>223</v>
      </c>
      <c r="G436" s="1212">
        <v>0.4</v>
      </c>
      <c r="H436" s="1213"/>
      <c r="I436" s="1208">
        <v>0.4</v>
      </c>
      <c r="J436" s="1208" t="s">
        <v>36</v>
      </c>
      <c r="K436" s="1208" t="s">
        <v>92</v>
      </c>
      <c r="L436" s="1214" t="s">
        <v>922</v>
      </c>
    </row>
    <row r="437" spans="1:12" s="289" customFormat="1" ht="51" hidden="1">
      <c r="A437" s="172"/>
      <c r="B437" s="454"/>
      <c r="C437" s="1208">
        <v>35</v>
      </c>
      <c r="D437" s="1209" t="s">
        <v>367</v>
      </c>
      <c r="E437" s="1208" t="s">
        <v>15</v>
      </c>
      <c r="F437" s="1208" t="s">
        <v>223</v>
      </c>
      <c r="G437" s="1212">
        <v>0.15</v>
      </c>
      <c r="H437" s="1213"/>
      <c r="I437" s="1208">
        <v>0.15</v>
      </c>
      <c r="J437" s="1208" t="s">
        <v>36</v>
      </c>
      <c r="K437" s="1208" t="s">
        <v>92</v>
      </c>
      <c r="L437" s="1214" t="s">
        <v>923</v>
      </c>
    </row>
    <row r="438" spans="1:12" s="288" customFormat="1" ht="76.5" hidden="1">
      <c r="A438" s="172"/>
      <c r="B438" s="454"/>
      <c r="C438" s="1208">
        <v>36</v>
      </c>
      <c r="D438" s="1209" t="s">
        <v>371</v>
      </c>
      <c r="E438" s="1208" t="s">
        <v>15</v>
      </c>
      <c r="F438" s="1208" t="s">
        <v>223</v>
      </c>
      <c r="G438" s="1210">
        <v>9</v>
      </c>
      <c r="H438" s="1208"/>
      <c r="I438" s="1211">
        <v>9</v>
      </c>
      <c r="J438" s="1208" t="s">
        <v>36</v>
      </c>
      <c r="K438" s="1208" t="s">
        <v>40</v>
      </c>
      <c r="L438" s="1214" t="s">
        <v>770</v>
      </c>
    </row>
    <row r="439" spans="1:12" s="288" customFormat="1" ht="51" hidden="1">
      <c r="A439" s="172"/>
      <c r="B439" s="454"/>
      <c r="C439" s="1208">
        <v>37</v>
      </c>
      <c r="D439" s="1209" t="s">
        <v>369</v>
      </c>
      <c r="E439" s="1208" t="s">
        <v>24</v>
      </c>
      <c r="F439" s="1208" t="s">
        <v>223</v>
      </c>
      <c r="G439" s="1212">
        <v>0.3</v>
      </c>
      <c r="H439" s="1208"/>
      <c r="I439" s="1208">
        <v>0.3</v>
      </c>
      <c r="J439" s="1208" t="s">
        <v>36</v>
      </c>
      <c r="K439" s="1208" t="s">
        <v>37</v>
      </c>
      <c r="L439" s="1214" t="s">
        <v>771</v>
      </c>
    </row>
    <row r="440" spans="1:12" s="288" customFormat="1" ht="51" hidden="1">
      <c r="A440" s="172"/>
      <c r="B440" s="454"/>
      <c r="C440" s="1208">
        <v>38</v>
      </c>
      <c r="D440" s="1209" t="s">
        <v>460</v>
      </c>
      <c r="E440" s="1208" t="s">
        <v>24</v>
      </c>
      <c r="F440" s="1208" t="s">
        <v>223</v>
      </c>
      <c r="G440" s="1208">
        <v>0.8</v>
      </c>
      <c r="H440" s="1215"/>
      <c r="I440" s="1208">
        <v>0.8</v>
      </c>
      <c r="J440" s="1215" t="s">
        <v>36</v>
      </c>
      <c r="K440" s="1215" t="s">
        <v>89</v>
      </c>
      <c r="L440" s="1209" t="s">
        <v>772</v>
      </c>
    </row>
    <row r="441" spans="1:12" s="288" customFormat="1" ht="51" hidden="1">
      <c r="A441" s="172"/>
      <c r="B441" s="454"/>
      <c r="C441" s="1208">
        <v>39</v>
      </c>
      <c r="D441" s="1209" t="s">
        <v>459</v>
      </c>
      <c r="E441" s="1208" t="s">
        <v>24</v>
      </c>
      <c r="F441" s="1208" t="s">
        <v>223</v>
      </c>
      <c r="G441" s="1212">
        <v>0.2</v>
      </c>
      <c r="H441" s="1208"/>
      <c r="I441" s="1208">
        <v>0.2</v>
      </c>
      <c r="J441" s="1208" t="s">
        <v>36</v>
      </c>
      <c r="K441" s="1208" t="s">
        <v>94</v>
      </c>
      <c r="L441" s="1214" t="s">
        <v>773</v>
      </c>
    </row>
    <row r="442" spans="1:12" s="288" customFormat="1" ht="38.25" hidden="1">
      <c r="A442" s="172"/>
      <c r="B442" s="454"/>
      <c r="C442" s="1208">
        <v>40</v>
      </c>
      <c r="D442" s="1209" t="s">
        <v>361</v>
      </c>
      <c r="E442" s="1208" t="s">
        <v>32</v>
      </c>
      <c r="F442" s="1208" t="s">
        <v>340</v>
      </c>
      <c r="G442" s="1212">
        <v>0.03</v>
      </c>
      <c r="H442" s="1208"/>
      <c r="I442" s="1208">
        <v>0.03</v>
      </c>
      <c r="J442" s="1208" t="s">
        <v>36</v>
      </c>
      <c r="K442" s="1208" t="s">
        <v>95</v>
      </c>
      <c r="L442" s="1216" t="s">
        <v>729</v>
      </c>
    </row>
    <row r="443" spans="1:12" s="288" customFormat="1" ht="38.25" hidden="1">
      <c r="A443" s="172"/>
      <c r="B443" s="454"/>
      <c r="C443" s="1208">
        <v>41</v>
      </c>
      <c r="D443" s="1209" t="s">
        <v>362</v>
      </c>
      <c r="E443" s="1208" t="s">
        <v>32</v>
      </c>
      <c r="F443" s="1208" t="s">
        <v>340</v>
      </c>
      <c r="G443" s="1212">
        <v>7.0000000000000007E-2</v>
      </c>
      <c r="H443" s="1208"/>
      <c r="I443" s="1208">
        <v>7.0000000000000007E-2</v>
      </c>
      <c r="J443" s="1208" t="s">
        <v>36</v>
      </c>
      <c r="K443" s="1208" t="s">
        <v>91</v>
      </c>
      <c r="L443" s="1216" t="s">
        <v>730</v>
      </c>
    </row>
    <row r="444" spans="1:12" s="288" customFormat="1" ht="38.25" hidden="1">
      <c r="A444" s="172"/>
      <c r="B444" s="454"/>
      <c r="C444" s="1208">
        <v>42</v>
      </c>
      <c r="D444" s="1209" t="s">
        <v>363</v>
      </c>
      <c r="E444" s="1208" t="s">
        <v>15</v>
      </c>
      <c r="F444" s="1208" t="s">
        <v>340</v>
      </c>
      <c r="G444" s="1212">
        <v>0.12</v>
      </c>
      <c r="H444" s="1208"/>
      <c r="I444" s="1208">
        <v>0.12</v>
      </c>
      <c r="J444" s="1208" t="s">
        <v>36</v>
      </c>
      <c r="K444" s="1208" t="s">
        <v>93</v>
      </c>
      <c r="L444" s="1216" t="s">
        <v>731</v>
      </c>
    </row>
    <row r="445" spans="1:12" s="288" customFormat="1" ht="38.25" hidden="1">
      <c r="A445" s="172"/>
      <c r="B445" s="454"/>
      <c r="C445" s="1208">
        <v>50</v>
      </c>
      <c r="D445" s="1209" t="s">
        <v>457</v>
      </c>
      <c r="E445" s="1208" t="s">
        <v>23</v>
      </c>
      <c r="F445" s="1208" t="s">
        <v>223</v>
      </c>
      <c r="G445" s="1210">
        <v>1</v>
      </c>
      <c r="H445" s="1217"/>
      <c r="I445" s="1211">
        <v>1</v>
      </c>
      <c r="J445" s="1208" t="s">
        <v>36</v>
      </c>
      <c r="K445" s="1208" t="s">
        <v>90</v>
      </c>
      <c r="L445" s="1216" t="s">
        <v>458</v>
      </c>
    </row>
    <row r="446" spans="1:12" s="288" customFormat="1" ht="15.75" hidden="1">
      <c r="A446" s="172"/>
      <c r="B446" s="454"/>
      <c r="C446" s="455" t="s">
        <v>470</v>
      </c>
      <c r="D446" s="1868" t="s">
        <v>804</v>
      </c>
      <c r="E446" s="1869"/>
      <c r="F446" s="1870"/>
      <c r="G446" s="459"/>
      <c r="H446" s="455"/>
      <c r="I446" s="455"/>
      <c r="J446" s="455"/>
      <c r="K446" s="455"/>
      <c r="L446" s="579"/>
    </row>
    <row r="447" spans="1:12" s="288" customFormat="1" ht="47.25" hidden="1">
      <c r="A447" s="172"/>
      <c r="B447" s="454"/>
      <c r="C447" s="904">
        <v>109</v>
      </c>
      <c r="D447" s="905" t="s">
        <v>368</v>
      </c>
      <c r="E447" s="906" t="s">
        <v>15</v>
      </c>
      <c r="F447" s="906" t="s">
        <v>223</v>
      </c>
      <c r="G447" s="906">
        <v>0.5</v>
      </c>
      <c r="H447" s="906"/>
      <c r="I447" s="906">
        <v>0.5</v>
      </c>
      <c r="J447" s="906" t="s">
        <v>36</v>
      </c>
      <c r="K447" s="906" t="s">
        <v>94</v>
      </c>
      <c r="L447" s="907" t="s">
        <v>924</v>
      </c>
    </row>
    <row r="448" spans="1:12" s="288" customFormat="1" ht="63" hidden="1">
      <c r="A448" s="172"/>
      <c r="B448" s="454"/>
      <c r="C448" s="904">
        <v>110</v>
      </c>
      <c r="D448" s="905" t="s">
        <v>225</v>
      </c>
      <c r="E448" s="906" t="s">
        <v>51</v>
      </c>
      <c r="F448" s="906" t="s">
        <v>223</v>
      </c>
      <c r="G448" s="906">
        <v>0.7</v>
      </c>
      <c r="H448" s="906"/>
      <c r="I448" s="906">
        <v>0.7</v>
      </c>
      <c r="J448" s="906" t="s">
        <v>36</v>
      </c>
      <c r="K448" s="906" t="s">
        <v>89</v>
      </c>
      <c r="L448" s="907" t="s">
        <v>925</v>
      </c>
    </row>
    <row r="449" spans="1:12" s="288" customFormat="1" ht="63" hidden="1">
      <c r="A449" s="172"/>
      <c r="B449" s="454"/>
      <c r="C449" s="904">
        <v>111</v>
      </c>
      <c r="D449" s="905" t="s">
        <v>461</v>
      </c>
      <c r="E449" s="906" t="s">
        <v>51</v>
      </c>
      <c r="F449" s="906" t="s">
        <v>223</v>
      </c>
      <c r="G449" s="906">
        <v>0.1</v>
      </c>
      <c r="H449" s="906"/>
      <c r="I449" s="906">
        <v>0.1</v>
      </c>
      <c r="J449" s="906" t="s">
        <v>36</v>
      </c>
      <c r="K449" s="906" t="s">
        <v>37</v>
      </c>
      <c r="L449" s="907" t="s">
        <v>926</v>
      </c>
    </row>
    <row r="450" spans="1:12" s="288" customFormat="1" ht="63" hidden="1">
      <c r="A450" s="172"/>
      <c r="B450" s="454"/>
      <c r="C450" s="904">
        <v>112</v>
      </c>
      <c r="D450" s="905" t="s">
        <v>927</v>
      </c>
      <c r="E450" s="906" t="s">
        <v>23</v>
      </c>
      <c r="F450" s="906" t="s">
        <v>223</v>
      </c>
      <c r="G450" s="906">
        <v>0.25</v>
      </c>
      <c r="H450" s="906"/>
      <c r="I450" s="906">
        <v>0.25</v>
      </c>
      <c r="J450" s="906" t="s">
        <v>36</v>
      </c>
      <c r="K450" s="906" t="s">
        <v>40</v>
      </c>
      <c r="L450" s="907" t="s">
        <v>928</v>
      </c>
    </row>
    <row r="451" spans="1:12" s="289" customFormat="1" ht="47.25" hidden="1">
      <c r="A451" s="172"/>
      <c r="B451" s="454"/>
      <c r="C451" s="904">
        <v>113</v>
      </c>
      <c r="D451" s="908" t="s">
        <v>224</v>
      </c>
      <c r="E451" s="909" t="s">
        <v>23</v>
      </c>
      <c r="F451" s="908" t="s">
        <v>223</v>
      </c>
      <c r="G451" s="910">
        <v>1.4</v>
      </c>
      <c r="H451" s="910"/>
      <c r="I451" s="910">
        <v>1.4</v>
      </c>
      <c r="J451" s="909" t="s">
        <v>36</v>
      </c>
      <c r="K451" s="909" t="s">
        <v>41</v>
      </c>
      <c r="L451" s="908" t="s">
        <v>929</v>
      </c>
    </row>
    <row r="452" spans="1:12" s="64" customFormat="1" ht="15.75" hidden="1">
      <c r="A452" s="172"/>
      <c r="B452" s="454"/>
      <c r="C452" s="455" t="s">
        <v>252</v>
      </c>
      <c r="D452" s="1871" t="s">
        <v>1130</v>
      </c>
      <c r="E452" s="1875"/>
      <c r="F452" s="1872"/>
      <c r="G452" s="459"/>
      <c r="H452" s="172"/>
      <c r="I452" s="172"/>
      <c r="J452" s="172"/>
      <c r="K452" s="172"/>
      <c r="L452" s="274"/>
    </row>
    <row r="453" spans="1:12" s="64" customFormat="1" ht="15.75" hidden="1">
      <c r="A453" s="172"/>
      <c r="B453" s="454"/>
      <c r="C453" s="28"/>
      <c r="D453" s="110"/>
      <c r="E453" s="28"/>
      <c r="F453" s="28"/>
      <c r="G453" s="450"/>
      <c r="H453" s="28"/>
      <c r="I453" s="28"/>
      <c r="J453" s="28"/>
      <c r="K453" s="28"/>
      <c r="L453" s="580"/>
    </row>
    <row r="454" spans="1:12" s="64" customFormat="1" ht="15.75" hidden="1">
      <c r="A454" s="172"/>
      <c r="B454" s="454"/>
      <c r="C454" s="28"/>
      <c r="D454" s="570"/>
      <c r="E454" s="491"/>
      <c r="F454" s="491"/>
      <c r="G454" s="450"/>
      <c r="H454" s="532"/>
      <c r="I454" s="491"/>
      <c r="J454" s="491"/>
      <c r="K454" s="491"/>
      <c r="L454" s="581"/>
    </row>
    <row r="455" spans="1:12" s="64" customFormat="1" ht="15.75" hidden="1">
      <c r="A455" s="172"/>
      <c r="B455" s="454"/>
      <c r="C455" s="1871" t="s">
        <v>193</v>
      </c>
      <c r="D455" s="1872"/>
      <c r="E455" s="274"/>
      <c r="F455" s="274"/>
      <c r="G455" s="459"/>
      <c r="H455" s="172"/>
      <c r="I455" s="172"/>
      <c r="J455" s="172"/>
      <c r="K455" s="172"/>
      <c r="L455" s="274"/>
    </row>
    <row r="456" spans="1:12" s="288" customFormat="1" ht="15.75" hidden="1">
      <c r="A456" s="28"/>
      <c r="B456" s="394"/>
      <c r="C456" s="455" t="s">
        <v>251</v>
      </c>
      <c r="D456" s="1871" t="s">
        <v>803</v>
      </c>
      <c r="E456" s="1873"/>
      <c r="F456" s="1874"/>
      <c r="G456" s="459"/>
      <c r="H456" s="172"/>
      <c r="I456" s="172"/>
      <c r="J456" s="172"/>
      <c r="K456" s="172"/>
      <c r="L456" s="274"/>
    </row>
    <row r="457" spans="1:12" s="282" customFormat="1" ht="30.75" hidden="1" customHeight="1">
      <c r="A457" s="172"/>
      <c r="B457" s="454"/>
      <c r="C457" s="455" t="s">
        <v>491</v>
      </c>
      <c r="D457" s="1868" t="s">
        <v>801</v>
      </c>
      <c r="E457" s="1869"/>
      <c r="F457" s="1870"/>
      <c r="G457" s="459"/>
      <c r="H457" s="455"/>
      <c r="I457" s="455"/>
      <c r="J457" s="172"/>
      <c r="K457" s="172"/>
      <c r="L457" s="578"/>
    </row>
    <row r="458" spans="1:12" s="277" customFormat="1" ht="50.25" hidden="1" customHeight="1">
      <c r="A458" s="395"/>
      <c r="B458" s="395"/>
      <c r="C458" s="912">
        <v>1</v>
      </c>
      <c r="D458" s="913" t="s">
        <v>233</v>
      </c>
      <c r="E458" s="912" t="s">
        <v>24</v>
      </c>
      <c r="F458" s="912" t="s">
        <v>955</v>
      </c>
      <c r="G458" s="914">
        <v>0.25</v>
      </c>
      <c r="H458" s="915"/>
      <c r="I458" s="914">
        <v>0.03</v>
      </c>
      <c r="J458" s="912" t="s">
        <v>111</v>
      </c>
      <c r="K458" s="912" t="s">
        <v>118</v>
      </c>
      <c r="L458" s="913" t="s">
        <v>254</v>
      </c>
    </row>
    <row r="459" spans="1:12" s="282" customFormat="1" ht="51.6" hidden="1" customHeight="1">
      <c r="A459" s="463"/>
      <c r="B459" s="463"/>
      <c r="C459" s="1236">
        <v>2</v>
      </c>
      <c r="D459" s="1237" t="s">
        <v>123</v>
      </c>
      <c r="E459" s="1236" t="s">
        <v>32</v>
      </c>
      <c r="F459" s="1236" t="s">
        <v>955</v>
      </c>
      <c r="G459" s="1238">
        <v>2.21</v>
      </c>
      <c r="H459" s="1239"/>
      <c r="I459" s="1238">
        <v>2.21</v>
      </c>
      <c r="J459" s="1236" t="s">
        <v>111</v>
      </c>
      <c r="K459" s="1236" t="s">
        <v>113</v>
      </c>
      <c r="L459" s="1237" t="s">
        <v>124</v>
      </c>
    </row>
    <row r="460" spans="1:12" s="282" customFormat="1" ht="15.75" hidden="1" customHeight="1">
      <c r="A460" s="172"/>
      <c r="B460" s="454"/>
      <c r="C460" s="1236">
        <v>3</v>
      </c>
      <c r="D460" s="1237" t="s">
        <v>234</v>
      </c>
      <c r="E460" s="1236" t="s">
        <v>23</v>
      </c>
      <c r="F460" s="1236" t="s">
        <v>955</v>
      </c>
      <c r="G460" s="1238">
        <v>7.61</v>
      </c>
      <c r="H460" s="1239"/>
      <c r="I460" s="1238">
        <v>0.67</v>
      </c>
      <c r="J460" s="1236" t="s">
        <v>111</v>
      </c>
      <c r="K460" s="1236" t="s">
        <v>956</v>
      </c>
      <c r="L460" s="1237" t="s">
        <v>235</v>
      </c>
    </row>
    <row r="461" spans="1:12" s="282" customFormat="1" ht="33.6" hidden="1" customHeight="1">
      <c r="A461" s="172"/>
      <c r="B461" s="454"/>
      <c r="C461" s="1236">
        <v>4</v>
      </c>
      <c r="D461" s="1237" t="s">
        <v>236</v>
      </c>
      <c r="E461" s="1236" t="s">
        <v>12</v>
      </c>
      <c r="F461" s="1236" t="s">
        <v>255</v>
      </c>
      <c r="G461" s="1238">
        <v>9.83</v>
      </c>
      <c r="H461" s="1239"/>
      <c r="I461" s="1238">
        <v>6.33</v>
      </c>
      <c r="J461" s="1236" t="s">
        <v>111</v>
      </c>
      <c r="K461" s="1236" t="s">
        <v>256</v>
      </c>
      <c r="L461" s="1237" t="s">
        <v>237</v>
      </c>
    </row>
    <row r="462" spans="1:12" s="289" customFormat="1" ht="157.5" hidden="1">
      <c r="A462" s="172"/>
      <c r="B462" s="454"/>
      <c r="C462" s="912">
        <v>5</v>
      </c>
      <c r="D462" s="913" t="s">
        <v>257</v>
      </c>
      <c r="E462" s="912" t="s">
        <v>23</v>
      </c>
      <c r="F462" s="912" t="s">
        <v>955</v>
      </c>
      <c r="G462" s="914">
        <v>18.260000000000002</v>
      </c>
      <c r="H462" s="915"/>
      <c r="I462" s="914">
        <v>0.25</v>
      </c>
      <c r="J462" s="912" t="s">
        <v>111</v>
      </c>
      <c r="K462" s="912" t="s">
        <v>238</v>
      </c>
      <c r="L462" s="913" t="s">
        <v>2470</v>
      </c>
    </row>
    <row r="463" spans="1:12" s="288" customFormat="1" ht="78.75" hidden="1">
      <c r="A463" s="172"/>
      <c r="B463" s="454"/>
      <c r="C463" s="912">
        <v>7</v>
      </c>
      <c r="D463" s="913" t="s">
        <v>239</v>
      </c>
      <c r="E463" s="912" t="s">
        <v>22</v>
      </c>
      <c r="F463" s="912" t="s">
        <v>258</v>
      </c>
      <c r="G463" s="914">
        <v>0.92</v>
      </c>
      <c r="H463" s="915"/>
      <c r="I463" s="914">
        <v>0.1</v>
      </c>
      <c r="J463" s="912" t="s">
        <v>111</v>
      </c>
      <c r="K463" s="912" t="s">
        <v>115</v>
      </c>
      <c r="L463" s="913" t="s">
        <v>259</v>
      </c>
    </row>
    <row r="464" spans="1:12" s="1240" customFormat="1" ht="63" hidden="1">
      <c r="A464" s="1234"/>
      <c r="B464" s="1235"/>
      <c r="C464" s="912" t="s">
        <v>957</v>
      </c>
      <c r="D464" s="913" t="s">
        <v>958</v>
      </c>
      <c r="E464" s="912" t="s">
        <v>22</v>
      </c>
      <c r="F464" s="912" t="s">
        <v>258</v>
      </c>
      <c r="G464" s="914">
        <v>0.34</v>
      </c>
      <c r="H464" s="915"/>
      <c r="I464" s="914">
        <v>0.1</v>
      </c>
      <c r="J464" s="912" t="s">
        <v>111</v>
      </c>
      <c r="K464" s="912" t="s">
        <v>959</v>
      </c>
      <c r="L464" s="913" t="s">
        <v>960</v>
      </c>
    </row>
    <row r="465" spans="1:12" s="1240" customFormat="1" ht="63" hidden="1">
      <c r="A465" s="1234"/>
      <c r="B465" s="1235"/>
      <c r="C465" s="912" t="s">
        <v>961</v>
      </c>
      <c r="D465" s="913" t="s">
        <v>962</v>
      </c>
      <c r="E465" s="912" t="s">
        <v>22</v>
      </c>
      <c r="F465" s="912" t="s">
        <v>258</v>
      </c>
      <c r="G465" s="914">
        <v>0.49</v>
      </c>
      <c r="H465" s="915"/>
      <c r="I465" s="914">
        <v>0.04</v>
      </c>
      <c r="J465" s="912" t="s">
        <v>111</v>
      </c>
      <c r="K465" s="912" t="s">
        <v>959</v>
      </c>
      <c r="L465" s="913" t="s">
        <v>963</v>
      </c>
    </row>
    <row r="466" spans="1:12" s="1240" customFormat="1" ht="94.5" hidden="1">
      <c r="A466" s="1234"/>
      <c r="B466" s="1235"/>
      <c r="C466" s="912" t="s">
        <v>964</v>
      </c>
      <c r="D466" s="913" t="s">
        <v>965</v>
      </c>
      <c r="E466" s="912" t="s">
        <v>22</v>
      </c>
      <c r="F466" s="912" t="s">
        <v>258</v>
      </c>
      <c r="G466" s="914">
        <v>0.46</v>
      </c>
      <c r="H466" s="915"/>
      <c r="I466" s="914">
        <v>0.46</v>
      </c>
      <c r="J466" s="912" t="s">
        <v>111</v>
      </c>
      <c r="K466" s="912" t="s">
        <v>115</v>
      </c>
      <c r="L466" s="913" t="s">
        <v>966</v>
      </c>
    </row>
    <row r="467" spans="1:12" s="288" customFormat="1" ht="94.5" hidden="1">
      <c r="A467" s="172"/>
      <c r="B467" s="454"/>
      <c r="C467" s="912" t="s">
        <v>967</v>
      </c>
      <c r="D467" s="913" t="s">
        <v>968</v>
      </c>
      <c r="E467" s="912" t="s">
        <v>22</v>
      </c>
      <c r="F467" s="912" t="s">
        <v>258</v>
      </c>
      <c r="G467" s="914">
        <v>0.25</v>
      </c>
      <c r="H467" s="915"/>
      <c r="I467" s="914">
        <v>0.25</v>
      </c>
      <c r="J467" s="912" t="s">
        <v>111</v>
      </c>
      <c r="K467" s="912" t="s">
        <v>737</v>
      </c>
      <c r="L467" s="913" t="s">
        <v>969</v>
      </c>
    </row>
    <row r="468" spans="1:12" s="64" customFormat="1" ht="78.75" hidden="1">
      <c r="A468" s="172"/>
      <c r="B468" s="454"/>
      <c r="C468" s="912" t="s">
        <v>970</v>
      </c>
      <c r="D468" s="913" t="s">
        <v>971</v>
      </c>
      <c r="E468" s="912" t="s">
        <v>22</v>
      </c>
      <c r="F468" s="912" t="s">
        <v>258</v>
      </c>
      <c r="G468" s="914">
        <v>0.2</v>
      </c>
      <c r="H468" s="915"/>
      <c r="I468" s="914">
        <v>0.2</v>
      </c>
      <c r="J468" s="912" t="s">
        <v>111</v>
      </c>
      <c r="K468" s="912" t="s">
        <v>114</v>
      </c>
      <c r="L468" s="913" t="s">
        <v>972</v>
      </c>
    </row>
    <row r="469" spans="1:12" s="288" customFormat="1" ht="63" hidden="1">
      <c r="A469" s="172"/>
      <c r="B469" s="454"/>
      <c r="C469" s="912" t="s">
        <v>973</v>
      </c>
      <c r="D469" s="913" t="s">
        <v>974</v>
      </c>
      <c r="E469" s="912" t="s">
        <v>32</v>
      </c>
      <c r="F469" s="912" t="s">
        <v>258</v>
      </c>
      <c r="G469" s="914">
        <v>0.45</v>
      </c>
      <c r="H469" s="915"/>
      <c r="I469" s="914">
        <v>0.15</v>
      </c>
      <c r="J469" s="912" t="s">
        <v>111</v>
      </c>
      <c r="K469" s="912" t="s">
        <v>117</v>
      </c>
      <c r="L469" s="913" t="s">
        <v>975</v>
      </c>
    </row>
    <row r="470" spans="1:12" s="288" customFormat="1" ht="63" hidden="1">
      <c r="A470" s="172"/>
      <c r="B470" s="454"/>
      <c r="C470" s="912">
        <v>9</v>
      </c>
      <c r="D470" s="913" t="s">
        <v>119</v>
      </c>
      <c r="E470" s="912" t="s">
        <v>24</v>
      </c>
      <c r="F470" s="912" t="s">
        <v>955</v>
      </c>
      <c r="G470" s="914">
        <v>0.6</v>
      </c>
      <c r="H470" s="915"/>
      <c r="I470" s="914">
        <v>0.03</v>
      </c>
      <c r="J470" s="912" t="s">
        <v>111</v>
      </c>
      <c r="K470" s="912" t="s">
        <v>115</v>
      </c>
      <c r="L470" s="913" t="s">
        <v>262</v>
      </c>
    </row>
    <row r="471" spans="1:12" s="288" customFormat="1" ht="63" hidden="1">
      <c r="A471" s="172"/>
      <c r="B471" s="454"/>
      <c r="C471" s="912">
        <v>10</v>
      </c>
      <c r="D471" s="913" t="s">
        <v>263</v>
      </c>
      <c r="E471" s="912" t="s">
        <v>23</v>
      </c>
      <c r="F471" s="912" t="s">
        <v>955</v>
      </c>
      <c r="G471" s="914">
        <v>5.03</v>
      </c>
      <c r="H471" s="915"/>
      <c r="I471" s="914">
        <v>0.38611000000000001</v>
      </c>
      <c r="J471" s="912" t="s">
        <v>111</v>
      </c>
      <c r="K471" s="912" t="s">
        <v>120</v>
      </c>
      <c r="L471" s="913" t="s">
        <v>976</v>
      </c>
    </row>
    <row r="472" spans="1:12" s="288" customFormat="1" ht="110.25" hidden="1">
      <c r="A472" s="172"/>
      <c r="B472" s="454"/>
      <c r="C472" s="912">
        <v>11</v>
      </c>
      <c r="D472" s="913" t="s">
        <v>264</v>
      </c>
      <c r="E472" s="912" t="s">
        <v>23</v>
      </c>
      <c r="F472" s="912" t="s">
        <v>265</v>
      </c>
      <c r="G472" s="914">
        <v>1</v>
      </c>
      <c r="H472" s="915"/>
      <c r="I472" s="914">
        <v>0.5</v>
      </c>
      <c r="J472" s="912" t="s">
        <v>260</v>
      </c>
      <c r="K472" s="912" t="s">
        <v>266</v>
      </c>
      <c r="L472" s="913" t="s">
        <v>267</v>
      </c>
    </row>
    <row r="473" spans="1:12" s="288" customFormat="1" ht="110.25" hidden="1">
      <c r="A473" s="172"/>
      <c r="B473" s="454"/>
      <c r="C473" s="912">
        <v>12</v>
      </c>
      <c r="D473" s="913" t="s">
        <v>121</v>
      </c>
      <c r="E473" s="912" t="s">
        <v>12</v>
      </c>
      <c r="F473" s="912" t="s">
        <v>255</v>
      </c>
      <c r="G473" s="914">
        <v>10</v>
      </c>
      <c r="H473" s="915"/>
      <c r="I473" s="914">
        <v>8.32</v>
      </c>
      <c r="J473" s="912" t="s">
        <v>111</v>
      </c>
      <c r="K473" s="912" t="s">
        <v>271</v>
      </c>
      <c r="L473" s="913" t="s">
        <v>478</v>
      </c>
    </row>
    <row r="474" spans="1:12" s="288" customFormat="1" ht="63" hidden="1">
      <c r="A474" s="172"/>
      <c r="B474" s="454"/>
      <c r="C474" s="912">
        <v>13</v>
      </c>
      <c r="D474" s="913" t="s">
        <v>122</v>
      </c>
      <c r="E474" s="912" t="s">
        <v>32</v>
      </c>
      <c r="F474" s="912" t="s">
        <v>955</v>
      </c>
      <c r="G474" s="914">
        <v>10.01</v>
      </c>
      <c r="H474" s="915"/>
      <c r="I474" s="914">
        <v>10.01</v>
      </c>
      <c r="J474" s="912" t="s">
        <v>111</v>
      </c>
      <c r="K474" s="912" t="s">
        <v>113</v>
      </c>
      <c r="L474" s="913" t="s">
        <v>977</v>
      </c>
    </row>
    <row r="475" spans="1:12" s="288" customFormat="1" ht="78.75" hidden="1">
      <c r="A475" s="172"/>
      <c r="B475" s="454"/>
      <c r="C475" s="912">
        <v>14</v>
      </c>
      <c r="D475" s="913" t="s">
        <v>125</v>
      </c>
      <c r="E475" s="912" t="s">
        <v>22</v>
      </c>
      <c r="F475" s="912" t="s">
        <v>258</v>
      </c>
      <c r="G475" s="914">
        <v>7.56</v>
      </c>
      <c r="H475" s="915"/>
      <c r="I475" s="914">
        <v>2.7</v>
      </c>
      <c r="J475" s="912" t="s">
        <v>111</v>
      </c>
      <c r="K475" s="912" t="s">
        <v>126</v>
      </c>
      <c r="L475" s="913" t="s">
        <v>978</v>
      </c>
    </row>
    <row r="476" spans="1:12" s="288" customFormat="1" ht="94.5" hidden="1">
      <c r="A476" s="172"/>
      <c r="B476" s="454"/>
      <c r="C476" s="912">
        <v>15</v>
      </c>
      <c r="D476" s="913" t="s">
        <v>127</v>
      </c>
      <c r="E476" s="912" t="s">
        <v>32</v>
      </c>
      <c r="F476" s="912" t="s">
        <v>955</v>
      </c>
      <c r="G476" s="914">
        <v>7.2</v>
      </c>
      <c r="H476" s="915"/>
      <c r="I476" s="914">
        <v>7.2</v>
      </c>
      <c r="J476" s="912" t="s">
        <v>111</v>
      </c>
      <c r="K476" s="912" t="s">
        <v>113</v>
      </c>
      <c r="L476" s="913" t="s">
        <v>979</v>
      </c>
    </row>
    <row r="477" spans="1:12" s="288" customFormat="1" ht="63" hidden="1">
      <c r="A477" s="172"/>
      <c r="B477" s="454"/>
      <c r="C477" s="912" t="s">
        <v>980</v>
      </c>
      <c r="D477" s="913" t="s">
        <v>981</v>
      </c>
      <c r="E477" s="912" t="s">
        <v>32</v>
      </c>
      <c r="F477" s="912" t="s">
        <v>258</v>
      </c>
      <c r="G477" s="914">
        <v>0.28999999999999998</v>
      </c>
      <c r="H477" s="915"/>
      <c r="I477" s="914">
        <v>0.13954</v>
      </c>
      <c r="J477" s="912" t="s">
        <v>111</v>
      </c>
      <c r="K477" s="912" t="s">
        <v>113</v>
      </c>
      <c r="L477" s="913" t="s">
        <v>982</v>
      </c>
    </row>
    <row r="478" spans="1:12" s="288" customFormat="1" ht="47.25" hidden="1">
      <c r="A478" s="172"/>
      <c r="B478" s="454"/>
      <c r="C478" s="912" t="s">
        <v>983</v>
      </c>
      <c r="D478" s="913" t="s">
        <v>984</v>
      </c>
      <c r="E478" s="912" t="s">
        <v>32</v>
      </c>
      <c r="F478" s="912" t="s">
        <v>258</v>
      </c>
      <c r="G478" s="914">
        <v>0.36</v>
      </c>
      <c r="H478" s="915"/>
      <c r="I478" s="914">
        <v>0.21150999999999998</v>
      </c>
      <c r="J478" s="912" t="s">
        <v>111</v>
      </c>
      <c r="K478" s="912" t="s">
        <v>113</v>
      </c>
      <c r="L478" s="913" t="s">
        <v>985</v>
      </c>
    </row>
    <row r="479" spans="1:12" s="288" customFormat="1" ht="63" hidden="1">
      <c r="A479" s="172"/>
      <c r="B479" s="454"/>
      <c r="C479" s="912" t="s">
        <v>986</v>
      </c>
      <c r="D479" s="913" t="s">
        <v>987</v>
      </c>
      <c r="E479" s="912" t="s">
        <v>22</v>
      </c>
      <c r="F479" s="912" t="s">
        <v>258</v>
      </c>
      <c r="G479" s="914">
        <v>0.41</v>
      </c>
      <c r="H479" s="915"/>
      <c r="I479" s="914">
        <v>0.41</v>
      </c>
      <c r="J479" s="912" t="s">
        <v>111</v>
      </c>
      <c r="K479" s="912" t="s">
        <v>114</v>
      </c>
      <c r="L479" s="913" t="s">
        <v>988</v>
      </c>
    </row>
    <row r="480" spans="1:12" s="288" customFormat="1" ht="78.75" hidden="1">
      <c r="A480" s="172"/>
      <c r="B480" s="454"/>
      <c r="C480" s="912">
        <v>17</v>
      </c>
      <c r="D480" s="913" t="s">
        <v>131</v>
      </c>
      <c r="E480" s="912" t="s">
        <v>22</v>
      </c>
      <c r="F480" s="912" t="s">
        <v>258</v>
      </c>
      <c r="G480" s="914">
        <v>1.1299999999999999</v>
      </c>
      <c r="H480" s="915"/>
      <c r="I480" s="914">
        <v>1.1299999999999999</v>
      </c>
      <c r="J480" s="912" t="s">
        <v>111</v>
      </c>
      <c r="K480" s="912" t="s">
        <v>114</v>
      </c>
      <c r="L480" s="913" t="s">
        <v>132</v>
      </c>
    </row>
    <row r="481" spans="1:12" s="288" customFormat="1" ht="63" hidden="1">
      <c r="A481" s="172"/>
      <c r="B481" s="454"/>
      <c r="C481" s="912">
        <v>19</v>
      </c>
      <c r="D481" s="913" t="s">
        <v>272</v>
      </c>
      <c r="E481" s="912" t="s">
        <v>22</v>
      </c>
      <c r="F481" s="912" t="s">
        <v>258</v>
      </c>
      <c r="G481" s="914">
        <v>3.2</v>
      </c>
      <c r="H481" s="915"/>
      <c r="I481" s="914">
        <v>1</v>
      </c>
      <c r="J481" s="912" t="s">
        <v>111</v>
      </c>
      <c r="K481" s="912" t="s">
        <v>130</v>
      </c>
      <c r="L481" s="913" t="s">
        <v>989</v>
      </c>
    </row>
    <row r="482" spans="1:12" s="288" customFormat="1" ht="94.5" hidden="1">
      <c r="A482" s="172"/>
      <c r="B482" s="454"/>
      <c r="C482" s="912">
        <v>20</v>
      </c>
      <c r="D482" s="913" t="s">
        <v>128</v>
      </c>
      <c r="E482" s="912" t="s">
        <v>23</v>
      </c>
      <c r="F482" s="912" t="s">
        <v>955</v>
      </c>
      <c r="G482" s="914">
        <v>9.0399999999999991</v>
      </c>
      <c r="H482" s="915"/>
      <c r="I482" s="914">
        <v>4.5420000000000002E-2</v>
      </c>
      <c r="J482" s="912" t="s">
        <v>111</v>
      </c>
      <c r="K482" s="912" t="s">
        <v>129</v>
      </c>
      <c r="L482" s="913" t="s">
        <v>275</v>
      </c>
    </row>
    <row r="483" spans="1:12" s="288" customFormat="1" ht="78.75" hidden="1">
      <c r="A483" s="172"/>
      <c r="B483" s="454"/>
      <c r="C483" s="912">
        <v>22</v>
      </c>
      <c r="D483" s="913" t="s">
        <v>474</v>
      </c>
      <c r="E483" s="912" t="s">
        <v>42</v>
      </c>
      <c r="F483" s="912" t="s">
        <v>112</v>
      </c>
      <c r="G483" s="914">
        <v>0.11</v>
      </c>
      <c r="H483" s="915"/>
      <c r="I483" s="914">
        <v>0.11</v>
      </c>
      <c r="J483" s="912" t="s">
        <v>111</v>
      </c>
      <c r="K483" s="912" t="s">
        <v>117</v>
      </c>
      <c r="L483" s="913" t="s">
        <v>990</v>
      </c>
    </row>
    <row r="484" spans="1:12" s="288" customFormat="1" ht="78.75" hidden="1">
      <c r="A484" s="172"/>
      <c r="B484" s="454"/>
      <c r="C484" s="912">
        <v>24</v>
      </c>
      <c r="D484" s="913" t="s">
        <v>279</v>
      </c>
      <c r="E484" s="912" t="s">
        <v>20</v>
      </c>
      <c r="F484" s="912" t="s">
        <v>278</v>
      </c>
      <c r="G484" s="914">
        <v>0.5</v>
      </c>
      <c r="H484" s="915"/>
      <c r="I484" s="914">
        <v>0.5</v>
      </c>
      <c r="J484" s="912" t="s">
        <v>111</v>
      </c>
      <c r="K484" s="912" t="s">
        <v>113</v>
      </c>
      <c r="L484" s="913" t="s">
        <v>280</v>
      </c>
    </row>
    <row r="485" spans="1:12" s="288" customFormat="1" ht="110.25" hidden="1">
      <c r="A485" s="172"/>
      <c r="B485" s="454"/>
      <c r="C485" s="912">
        <v>25</v>
      </c>
      <c r="D485" s="913" t="s">
        <v>277</v>
      </c>
      <c r="E485" s="912" t="s">
        <v>32</v>
      </c>
      <c r="F485" s="912" t="s">
        <v>955</v>
      </c>
      <c r="G485" s="914">
        <v>2.27</v>
      </c>
      <c r="H485" s="915"/>
      <c r="I485" s="914">
        <v>0.5</v>
      </c>
      <c r="J485" s="912" t="s">
        <v>111</v>
      </c>
      <c r="K485" s="912" t="s">
        <v>113</v>
      </c>
      <c r="L485" s="913" t="s">
        <v>732</v>
      </c>
    </row>
    <row r="486" spans="1:12" s="288" customFormat="1" ht="157.5" hidden="1">
      <c r="A486" s="172"/>
      <c r="B486" s="454"/>
      <c r="C486" s="912">
        <v>26</v>
      </c>
      <c r="D486" s="913" t="s">
        <v>991</v>
      </c>
      <c r="E486" s="912" t="s">
        <v>65</v>
      </c>
      <c r="F486" s="912" t="s">
        <v>268</v>
      </c>
      <c r="G486" s="914">
        <v>0.03</v>
      </c>
      <c r="H486" s="915"/>
      <c r="I486" s="914">
        <v>0.03</v>
      </c>
      <c r="J486" s="912" t="s">
        <v>111</v>
      </c>
      <c r="K486" s="912" t="s">
        <v>231</v>
      </c>
      <c r="L486" s="913" t="s">
        <v>992</v>
      </c>
    </row>
    <row r="487" spans="1:12" s="288" customFormat="1" ht="63" hidden="1">
      <c r="A487" s="172"/>
      <c r="B487" s="454"/>
      <c r="C487" s="912">
        <v>28</v>
      </c>
      <c r="D487" s="913" t="s">
        <v>261</v>
      </c>
      <c r="E487" s="912" t="s">
        <v>22</v>
      </c>
      <c r="F487" s="912" t="s">
        <v>253</v>
      </c>
      <c r="G487" s="914">
        <v>3.79</v>
      </c>
      <c r="H487" s="915"/>
      <c r="I487" s="914">
        <v>3.79</v>
      </c>
      <c r="J487" s="912" t="s">
        <v>43</v>
      </c>
      <c r="K487" s="912" t="s">
        <v>232</v>
      </c>
      <c r="L487" s="913" t="s">
        <v>993</v>
      </c>
    </row>
    <row r="488" spans="1:12" s="288" customFormat="1" ht="63" hidden="1">
      <c r="A488" s="172"/>
      <c r="B488" s="454"/>
      <c r="C488" s="912">
        <v>29</v>
      </c>
      <c r="D488" s="913" t="s">
        <v>479</v>
      </c>
      <c r="E488" s="912" t="s">
        <v>22</v>
      </c>
      <c r="F488" s="912" t="s">
        <v>253</v>
      </c>
      <c r="G488" s="914">
        <v>0.7</v>
      </c>
      <c r="H488" s="915"/>
      <c r="I488" s="914">
        <v>0.7</v>
      </c>
      <c r="J488" s="912" t="s">
        <v>43</v>
      </c>
      <c r="K488" s="912" t="s">
        <v>231</v>
      </c>
      <c r="L488" s="913" t="s">
        <v>994</v>
      </c>
    </row>
    <row r="489" spans="1:12" s="288" customFormat="1" ht="63" hidden="1">
      <c r="A489" s="172"/>
      <c r="B489" s="454"/>
      <c r="C489" s="912">
        <v>30</v>
      </c>
      <c r="D489" s="913" t="s">
        <v>276</v>
      </c>
      <c r="E489" s="912" t="s">
        <v>22</v>
      </c>
      <c r="F489" s="912" t="s">
        <v>253</v>
      </c>
      <c r="G489" s="914">
        <v>0.72</v>
      </c>
      <c r="H489" s="915"/>
      <c r="I489" s="914">
        <v>0.32</v>
      </c>
      <c r="J489" s="912" t="s">
        <v>43</v>
      </c>
      <c r="K489" s="912" t="s">
        <v>114</v>
      </c>
      <c r="L489" s="913" t="s">
        <v>995</v>
      </c>
    </row>
    <row r="490" spans="1:12" s="288" customFormat="1" ht="78.75" hidden="1">
      <c r="A490" s="172"/>
      <c r="B490" s="454"/>
      <c r="C490" s="912">
        <v>31</v>
      </c>
      <c r="D490" s="913" t="s">
        <v>480</v>
      </c>
      <c r="E490" s="912" t="s">
        <v>32</v>
      </c>
      <c r="F490" s="912" t="s">
        <v>253</v>
      </c>
      <c r="G490" s="914">
        <v>0.59</v>
      </c>
      <c r="H490" s="915"/>
      <c r="I490" s="914">
        <v>0.5</v>
      </c>
      <c r="J490" s="912" t="s">
        <v>43</v>
      </c>
      <c r="K490" s="912" t="s">
        <v>117</v>
      </c>
      <c r="L490" s="913" t="s">
        <v>996</v>
      </c>
    </row>
    <row r="491" spans="1:12" s="288" customFormat="1" ht="78.75" hidden="1">
      <c r="A491" s="172"/>
      <c r="B491" s="454"/>
      <c r="C491" s="912">
        <v>32</v>
      </c>
      <c r="D491" s="913" t="s">
        <v>273</v>
      </c>
      <c r="E491" s="912" t="s">
        <v>22</v>
      </c>
      <c r="F491" s="912" t="s">
        <v>253</v>
      </c>
      <c r="G491" s="914">
        <v>3.44</v>
      </c>
      <c r="H491" s="915"/>
      <c r="I491" s="914">
        <v>3.44</v>
      </c>
      <c r="J491" s="912" t="s">
        <v>43</v>
      </c>
      <c r="K491" s="912" t="s">
        <v>130</v>
      </c>
      <c r="L491" s="913" t="s">
        <v>997</v>
      </c>
    </row>
    <row r="492" spans="1:12" s="288" customFormat="1" ht="63" hidden="1">
      <c r="A492" s="172"/>
      <c r="B492" s="454"/>
      <c r="C492" s="912">
        <v>33</v>
      </c>
      <c r="D492" s="913" t="s">
        <v>274</v>
      </c>
      <c r="E492" s="912" t="s">
        <v>22</v>
      </c>
      <c r="F492" s="912" t="s">
        <v>253</v>
      </c>
      <c r="G492" s="914">
        <v>3.92</v>
      </c>
      <c r="H492" s="915"/>
      <c r="I492" s="914">
        <v>3.92</v>
      </c>
      <c r="J492" s="912" t="s">
        <v>43</v>
      </c>
      <c r="K492" s="912" t="s">
        <v>130</v>
      </c>
      <c r="L492" s="913" t="s">
        <v>998</v>
      </c>
    </row>
    <row r="493" spans="1:12" s="288" customFormat="1" ht="47.25" hidden="1">
      <c r="A493" s="172"/>
      <c r="B493" s="454"/>
      <c r="C493" s="912">
        <v>34</v>
      </c>
      <c r="D493" s="913" t="s">
        <v>481</v>
      </c>
      <c r="E493" s="912" t="s">
        <v>23</v>
      </c>
      <c r="F493" s="912" t="s">
        <v>441</v>
      </c>
      <c r="G493" s="914">
        <v>7.44</v>
      </c>
      <c r="H493" s="915"/>
      <c r="I493" s="914">
        <v>2.74</v>
      </c>
      <c r="J493" s="912" t="s">
        <v>43</v>
      </c>
      <c r="K493" s="912" t="s">
        <v>113</v>
      </c>
      <c r="L493" s="913" t="s">
        <v>999</v>
      </c>
    </row>
    <row r="494" spans="1:12" s="288" customFormat="1" ht="63" hidden="1">
      <c r="A494" s="172"/>
      <c r="B494" s="454"/>
      <c r="C494" s="912">
        <v>35</v>
      </c>
      <c r="D494" s="913" t="s">
        <v>482</v>
      </c>
      <c r="E494" s="912" t="s">
        <v>22</v>
      </c>
      <c r="F494" s="912" t="s">
        <v>253</v>
      </c>
      <c r="G494" s="914">
        <v>0.59</v>
      </c>
      <c r="H494" s="915"/>
      <c r="I494" s="914">
        <v>0.25</v>
      </c>
      <c r="J494" s="912" t="s">
        <v>43</v>
      </c>
      <c r="K494" s="912" t="s">
        <v>114</v>
      </c>
      <c r="L494" s="913" t="s">
        <v>1000</v>
      </c>
    </row>
    <row r="495" spans="1:12" s="288" customFormat="1" ht="47.25" hidden="1">
      <c r="A495" s="172"/>
      <c r="B495" s="454"/>
      <c r="C495" s="1236">
        <v>36</v>
      </c>
      <c r="D495" s="1237" t="s">
        <v>483</v>
      </c>
      <c r="E495" s="1236" t="s">
        <v>23</v>
      </c>
      <c r="F495" s="1236" t="s">
        <v>441</v>
      </c>
      <c r="G495" s="1238">
        <v>31.3</v>
      </c>
      <c r="H495" s="1239"/>
      <c r="I495" s="1238">
        <v>31.3</v>
      </c>
      <c r="J495" s="1236" t="s">
        <v>43</v>
      </c>
      <c r="K495" s="1236" t="s">
        <v>114</v>
      </c>
      <c r="L495" s="1237" t="s">
        <v>1001</v>
      </c>
    </row>
    <row r="496" spans="1:12" s="288" customFormat="1" ht="63" hidden="1">
      <c r="A496" s="172"/>
      <c r="B496" s="454"/>
      <c r="C496" s="912">
        <v>39</v>
      </c>
      <c r="D496" s="913" t="s">
        <v>484</v>
      </c>
      <c r="E496" s="912" t="s">
        <v>22</v>
      </c>
      <c r="F496" s="912" t="s">
        <v>253</v>
      </c>
      <c r="G496" s="914">
        <v>1.4</v>
      </c>
      <c r="H496" s="915"/>
      <c r="I496" s="914">
        <v>1.4</v>
      </c>
      <c r="J496" s="912" t="s">
        <v>43</v>
      </c>
      <c r="K496" s="912" t="s">
        <v>231</v>
      </c>
      <c r="L496" s="913" t="s">
        <v>1002</v>
      </c>
    </row>
    <row r="497" spans="1:12" s="288" customFormat="1" ht="63" hidden="1">
      <c r="A497" s="172"/>
      <c r="B497" s="454"/>
      <c r="C497" s="912">
        <v>40</v>
      </c>
      <c r="D497" s="913" t="s">
        <v>485</v>
      </c>
      <c r="E497" s="912" t="s">
        <v>22</v>
      </c>
      <c r="F497" s="912" t="s">
        <v>253</v>
      </c>
      <c r="G497" s="914">
        <v>2.46</v>
      </c>
      <c r="H497" s="915"/>
      <c r="I497" s="914">
        <v>2.46</v>
      </c>
      <c r="J497" s="912" t="s">
        <v>43</v>
      </c>
      <c r="K497" s="912" t="s">
        <v>118</v>
      </c>
      <c r="L497" s="913" t="s">
        <v>1003</v>
      </c>
    </row>
    <row r="498" spans="1:12" s="288" customFormat="1" ht="63" hidden="1">
      <c r="A498" s="172"/>
      <c r="B498" s="454"/>
      <c r="C498" s="912">
        <v>42</v>
      </c>
      <c r="D498" s="913" t="s">
        <v>490</v>
      </c>
      <c r="E498" s="912" t="s">
        <v>20</v>
      </c>
      <c r="F498" s="912" t="s">
        <v>473</v>
      </c>
      <c r="G498" s="914">
        <v>0.11</v>
      </c>
      <c r="H498" s="915"/>
      <c r="I498" s="914">
        <v>0.11</v>
      </c>
      <c r="J498" s="912" t="s">
        <v>111</v>
      </c>
      <c r="K498" s="912" t="s">
        <v>116</v>
      </c>
      <c r="L498" s="913" t="s">
        <v>733</v>
      </c>
    </row>
    <row r="499" spans="1:12" s="288" customFormat="1" ht="63" hidden="1">
      <c r="A499" s="172"/>
      <c r="B499" s="454"/>
      <c r="C499" s="912">
        <v>43</v>
      </c>
      <c r="D499" s="913" t="s">
        <v>472</v>
      </c>
      <c r="E499" s="912" t="s">
        <v>20</v>
      </c>
      <c r="F499" s="912" t="s">
        <v>473</v>
      </c>
      <c r="G499" s="914">
        <v>0.17</v>
      </c>
      <c r="H499" s="915"/>
      <c r="I499" s="914">
        <v>0.17</v>
      </c>
      <c r="J499" s="912" t="s">
        <v>111</v>
      </c>
      <c r="K499" s="912" t="s">
        <v>116</v>
      </c>
      <c r="L499" s="913" t="s">
        <v>734</v>
      </c>
    </row>
    <row r="500" spans="1:12" s="1240" customFormat="1" ht="126" hidden="1">
      <c r="A500" s="1234"/>
      <c r="B500" s="1235"/>
      <c r="C500" s="912">
        <v>44</v>
      </c>
      <c r="D500" s="913" t="s">
        <v>735</v>
      </c>
      <c r="E500" s="912" t="s">
        <v>20</v>
      </c>
      <c r="F500" s="912" t="s">
        <v>473</v>
      </c>
      <c r="G500" s="914">
        <v>0.11</v>
      </c>
      <c r="H500" s="914">
        <v>0.11</v>
      </c>
      <c r="I500" s="914">
        <v>0.11</v>
      </c>
      <c r="J500" s="912" t="s">
        <v>111</v>
      </c>
      <c r="K500" s="912" t="s">
        <v>116</v>
      </c>
      <c r="L500" s="913" t="s">
        <v>736</v>
      </c>
    </row>
    <row r="501" spans="1:12" s="288" customFormat="1" ht="47.25" hidden="1">
      <c r="A501" s="172"/>
      <c r="B501" s="454"/>
      <c r="C501" s="912">
        <v>45</v>
      </c>
      <c r="D501" s="913" t="s">
        <v>1004</v>
      </c>
      <c r="E501" s="912" t="s">
        <v>23</v>
      </c>
      <c r="F501" s="912" t="s">
        <v>441</v>
      </c>
      <c r="G501" s="914">
        <v>3.2000000000000002E-3</v>
      </c>
      <c r="H501" s="914">
        <v>3.0000000000000001E-3</v>
      </c>
      <c r="I501" s="914">
        <v>3.2000000000000002E-3</v>
      </c>
      <c r="J501" s="912" t="s">
        <v>43</v>
      </c>
      <c r="K501" s="912" t="s">
        <v>114</v>
      </c>
      <c r="L501" s="913" t="s">
        <v>763</v>
      </c>
    </row>
    <row r="502" spans="1:12" s="288" customFormat="1" ht="15.75" hidden="1">
      <c r="A502" s="172"/>
      <c r="B502" s="454"/>
      <c r="C502" s="554" t="s">
        <v>470</v>
      </c>
      <c r="D502" s="1868" t="s">
        <v>797</v>
      </c>
      <c r="E502" s="1869"/>
      <c r="F502" s="1870"/>
      <c r="G502" s="459"/>
      <c r="H502" s="533"/>
      <c r="I502" s="533"/>
      <c r="J502" s="172"/>
      <c r="K502" s="172"/>
      <c r="L502" s="274"/>
    </row>
    <row r="503" spans="1:12" s="288" customFormat="1" ht="78.75" hidden="1">
      <c r="A503" s="172"/>
      <c r="B503" s="454"/>
      <c r="C503" s="912">
        <v>53</v>
      </c>
      <c r="D503" s="913" t="s">
        <v>486</v>
      </c>
      <c r="E503" s="912" t="s">
        <v>32</v>
      </c>
      <c r="F503" s="912" t="s">
        <v>253</v>
      </c>
      <c r="G503" s="914">
        <v>0.35</v>
      </c>
      <c r="H503" s="915"/>
      <c r="I503" s="914">
        <v>0.35</v>
      </c>
      <c r="J503" s="912" t="s">
        <v>43</v>
      </c>
      <c r="K503" s="912" t="s">
        <v>113</v>
      </c>
      <c r="L503" s="913" t="s">
        <v>1005</v>
      </c>
    </row>
    <row r="504" spans="1:12" s="288" customFormat="1" ht="78.75" hidden="1">
      <c r="A504" s="172"/>
      <c r="B504" s="454"/>
      <c r="C504" s="912">
        <v>54</v>
      </c>
      <c r="D504" s="913" t="s">
        <v>487</v>
      </c>
      <c r="E504" s="912" t="s">
        <v>32</v>
      </c>
      <c r="F504" s="912" t="s">
        <v>253</v>
      </c>
      <c r="G504" s="914">
        <v>0.02</v>
      </c>
      <c r="H504" s="915"/>
      <c r="I504" s="914">
        <v>0.02</v>
      </c>
      <c r="J504" s="912" t="s">
        <v>43</v>
      </c>
      <c r="K504" s="912" t="s">
        <v>113</v>
      </c>
      <c r="L504" s="913" t="s">
        <v>1006</v>
      </c>
    </row>
    <row r="505" spans="1:12" s="288" customFormat="1" ht="63" hidden="1">
      <c r="A505" s="172"/>
      <c r="B505" s="454"/>
      <c r="C505" s="912">
        <v>56</v>
      </c>
      <c r="D505" s="913" t="s">
        <v>488</v>
      </c>
      <c r="E505" s="912" t="s">
        <v>22</v>
      </c>
      <c r="F505" s="912" t="s">
        <v>253</v>
      </c>
      <c r="G505" s="914">
        <v>0.83</v>
      </c>
      <c r="H505" s="915"/>
      <c r="I505" s="914">
        <v>0.83</v>
      </c>
      <c r="J505" s="912" t="s">
        <v>43</v>
      </c>
      <c r="K505" s="912" t="s">
        <v>126</v>
      </c>
      <c r="L505" s="913" t="s">
        <v>1007</v>
      </c>
    </row>
    <row r="506" spans="1:12" s="288" customFormat="1" ht="63" hidden="1">
      <c r="A506" s="172"/>
      <c r="B506" s="454"/>
      <c r="C506" s="912">
        <v>58</v>
      </c>
      <c r="D506" s="913" t="s">
        <v>489</v>
      </c>
      <c r="E506" s="912" t="s">
        <v>24</v>
      </c>
      <c r="F506" s="912" t="s">
        <v>955</v>
      </c>
      <c r="G506" s="914">
        <v>0.23</v>
      </c>
      <c r="H506" s="914">
        <v>0.23</v>
      </c>
      <c r="I506" s="914">
        <v>0.23</v>
      </c>
      <c r="J506" s="912" t="s">
        <v>111</v>
      </c>
      <c r="K506" s="912" t="s">
        <v>113</v>
      </c>
      <c r="L506" s="913" t="s">
        <v>1008</v>
      </c>
    </row>
    <row r="507" spans="1:12" s="289" customFormat="1" ht="15.75" hidden="1">
      <c r="A507" s="172"/>
      <c r="B507" s="454"/>
      <c r="C507" s="554" t="s">
        <v>471</v>
      </c>
      <c r="D507" s="1868" t="s">
        <v>804</v>
      </c>
      <c r="E507" s="1869"/>
      <c r="F507" s="1870"/>
      <c r="G507" s="459"/>
      <c r="H507" s="533"/>
      <c r="I507" s="533"/>
      <c r="J507" s="455"/>
      <c r="K507" s="172"/>
      <c r="L507" s="274"/>
    </row>
    <row r="508" spans="1:12" s="288" customFormat="1" ht="78.75" hidden="1">
      <c r="A508" s="28"/>
      <c r="B508" s="394"/>
      <c r="C508" s="916">
        <v>67</v>
      </c>
      <c r="D508" s="917" t="s">
        <v>1011</v>
      </c>
      <c r="E508" s="917" t="s">
        <v>23</v>
      </c>
      <c r="F508" s="917" t="s">
        <v>1012</v>
      </c>
      <c r="G508" s="918">
        <v>0.2</v>
      </c>
      <c r="H508" s="918">
        <v>0.05</v>
      </c>
      <c r="I508" s="918">
        <v>0.2</v>
      </c>
      <c r="J508" s="912" t="s">
        <v>111</v>
      </c>
      <c r="K508" s="917" t="s">
        <v>114</v>
      </c>
      <c r="L508" s="917" t="s">
        <v>1013</v>
      </c>
    </row>
    <row r="509" spans="1:12" s="288" customFormat="1" ht="15.75" hidden="1">
      <c r="A509" s="28"/>
      <c r="B509" s="394"/>
      <c r="C509" s="455" t="s">
        <v>252</v>
      </c>
      <c r="D509" s="1871" t="s">
        <v>1130</v>
      </c>
      <c r="E509" s="1875"/>
      <c r="F509" s="1872"/>
      <c r="G509" s="459"/>
      <c r="H509" s="477"/>
      <c r="I509" s="477"/>
      <c r="J509" s="172"/>
      <c r="K509" s="172"/>
      <c r="L509" s="274"/>
    </row>
    <row r="510" spans="1:12" s="288" customFormat="1" ht="15.75" hidden="1">
      <c r="A510" s="28"/>
      <c r="B510" s="394"/>
      <c r="C510" s="392"/>
      <c r="D510" s="110"/>
      <c r="E510" s="28"/>
      <c r="F510" s="28"/>
      <c r="G510" s="450"/>
      <c r="H510" s="393"/>
      <c r="I510" s="393"/>
      <c r="J510" s="28"/>
      <c r="K510" s="28"/>
      <c r="L510" s="110"/>
    </row>
    <row r="511" spans="1:12" s="288" customFormat="1" ht="15.75" hidden="1">
      <c r="A511" s="28"/>
      <c r="B511" s="394"/>
      <c r="C511" s="392"/>
      <c r="D511" s="530"/>
      <c r="E511" s="405"/>
      <c r="F511" s="405"/>
      <c r="G511" s="534"/>
      <c r="H511" s="481"/>
      <c r="I511" s="534"/>
      <c r="J511" s="405"/>
      <c r="K511" s="405"/>
      <c r="L511" s="530"/>
    </row>
    <row r="512" spans="1:12" s="289" customFormat="1" ht="20.45" hidden="1" customHeight="1">
      <c r="A512" s="172"/>
      <c r="B512" s="454"/>
      <c r="C512" s="1871" t="s">
        <v>194</v>
      </c>
      <c r="D512" s="1872"/>
      <c r="E512" s="274"/>
      <c r="F512" s="274"/>
      <c r="G512" s="459"/>
      <c r="H512" s="172"/>
      <c r="I512" s="172"/>
      <c r="J512" s="172"/>
      <c r="K512" s="172"/>
      <c r="L512" s="274"/>
    </row>
    <row r="513" spans="1:12" s="64" customFormat="1" ht="15.75" hidden="1">
      <c r="A513" s="28"/>
      <c r="B513" s="394"/>
      <c r="C513" s="455" t="s">
        <v>251</v>
      </c>
      <c r="D513" s="1871" t="s">
        <v>803</v>
      </c>
      <c r="E513" s="1873"/>
      <c r="F513" s="1874"/>
      <c r="G513" s="459"/>
      <c r="H513" s="172"/>
      <c r="I513" s="172"/>
      <c r="J513" s="172"/>
      <c r="K513" s="172"/>
      <c r="L513" s="274"/>
    </row>
    <row r="514" spans="1:12" s="289" customFormat="1" ht="19.899999999999999" hidden="1" customHeight="1">
      <c r="A514" s="28"/>
      <c r="B514" s="394"/>
      <c r="C514" s="455" t="s">
        <v>491</v>
      </c>
      <c r="D514" s="1868" t="s">
        <v>1018</v>
      </c>
      <c r="E514" s="1869"/>
      <c r="F514" s="1870"/>
      <c r="G514" s="459"/>
      <c r="H514" s="455"/>
      <c r="I514" s="455"/>
      <c r="J514" s="455"/>
      <c r="K514" s="455"/>
      <c r="L514" s="446"/>
    </row>
    <row r="515" spans="1:12" s="288" customFormat="1" ht="78.75" hidden="1">
      <c r="A515" s="28"/>
      <c r="B515" s="394"/>
      <c r="C515" s="916">
        <v>2</v>
      </c>
      <c r="D515" s="917" t="s">
        <v>2471</v>
      </c>
      <c r="E515" s="917" t="s">
        <v>23</v>
      </c>
      <c r="F515" s="917" t="s">
        <v>25</v>
      </c>
      <c r="G515" s="918">
        <v>0.5</v>
      </c>
      <c r="H515" s="918"/>
      <c r="I515" s="918"/>
      <c r="J515" s="912" t="s">
        <v>44</v>
      </c>
      <c r="K515" s="917" t="s">
        <v>2472</v>
      </c>
      <c r="L515" s="917" t="s">
        <v>2473</v>
      </c>
    </row>
    <row r="516" spans="1:12" s="288" customFormat="1" ht="94.5" hidden="1">
      <c r="A516" s="172"/>
      <c r="B516" s="454"/>
      <c r="C516" s="916">
        <v>7</v>
      </c>
      <c r="D516" s="917" t="s">
        <v>2474</v>
      </c>
      <c r="E516" s="917" t="s">
        <v>22</v>
      </c>
      <c r="F516" s="917" t="s">
        <v>2475</v>
      </c>
      <c r="G516" s="918">
        <v>0.64</v>
      </c>
      <c r="H516" s="918"/>
      <c r="I516" s="918">
        <v>0.64</v>
      </c>
      <c r="J516" s="912" t="s">
        <v>44</v>
      </c>
      <c r="K516" s="917" t="s">
        <v>2476</v>
      </c>
      <c r="L516" s="917" t="s">
        <v>2477</v>
      </c>
    </row>
    <row r="517" spans="1:12" s="282" customFormat="1" ht="157.5" hidden="1">
      <c r="A517" s="172"/>
      <c r="B517" s="454"/>
      <c r="C517" s="916">
        <v>8</v>
      </c>
      <c r="D517" s="917" t="s">
        <v>2478</v>
      </c>
      <c r="E517" s="917" t="s">
        <v>22</v>
      </c>
      <c r="F517" s="917" t="s">
        <v>2475</v>
      </c>
      <c r="G517" s="918">
        <v>0.28000000000000003</v>
      </c>
      <c r="H517" s="918"/>
      <c r="I517" s="918">
        <v>0.28000000000000003</v>
      </c>
      <c r="J517" s="912" t="s">
        <v>44</v>
      </c>
      <c r="K517" s="917" t="s">
        <v>2479</v>
      </c>
      <c r="L517" s="917" t="s">
        <v>2480</v>
      </c>
    </row>
    <row r="518" spans="1:12" s="282" customFormat="1" ht="52.5" hidden="1" customHeight="1">
      <c r="A518" s="172"/>
      <c r="B518" s="454"/>
      <c r="C518" s="916">
        <v>9</v>
      </c>
      <c r="D518" s="917" t="s">
        <v>2481</v>
      </c>
      <c r="E518" s="917" t="s">
        <v>22</v>
      </c>
      <c r="F518" s="917" t="s">
        <v>2482</v>
      </c>
      <c r="G518" s="918">
        <v>0.2</v>
      </c>
      <c r="H518" s="918"/>
      <c r="I518" s="918">
        <v>0.2</v>
      </c>
      <c r="J518" s="912" t="s">
        <v>44</v>
      </c>
      <c r="K518" s="917" t="s">
        <v>2483</v>
      </c>
      <c r="L518" s="917" t="s">
        <v>2484</v>
      </c>
    </row>
    <row r="519" spans="1:12" s="282" customFormat="1" ht="19.899999999999999" hidden="1" customHeight="1">
      <c r="A519" s="172"/>
      <c r="B519" s="454"/>
      <c r="C519" s="916">
        <v>10</v>
      </c>
      <c r="D519" s="917" t="s">
        <v>2485</v>
      </c>
      <c r="E519" s="917" t="s">
        <v>22</v>
      </c>
      <c r="F519" s="917" t="s">
        <v>2482</v>
      </c>
      <c r="G519" s="918">
        <v>0.23960000000000001</v>
      </c>
      <c r="H519" s="918"/>
      <c r="I519" s="918">
        <v>0.24</v>
      </c>
      <c r="J519" s="912" t="s">
        <v>44</v>
      </c>
      <c r="K519" s="917" t="s">
        <v>2486</v>
      </c>
      <c r="L519" s="917" t="s">
        <v>2487</v>
      </c>
    </row>
    <row r="520" spans="1:12" s="64" customFormat="1" ht="15.75" hidden="1">
      <c r="A520" s="28"/>
      <c r="B520" s="394"/>
      <c r="C520" s="455" t="s">
        <v>470</v>
      </c>
      <c r="D520" s="1868" t="s">
        <v>2492</v>
      </c>
      <c r="E520" s="1869"/>
      <c r="F520" s="1870"/>
      <c r="G520" s="459"/>
      <c r="H520" s="455"/>
      <c r="I520" s="455"/>
      <c r="J520" s="455"/>
      <c r="K520" s="455"/>
      <c r="L520" s="993"/>
    </row>
    <row r="521" spans="1:12" s="64" customFormat="1" ht="94.5" hidden="1">
      <c r="A521" s="28"/>
      <c r="B521" s="394"/>
      <c r="C521" s="28">
        <v>3</v>
      </c>
      <c r="D521" s="110" t="s">
        <v>2493</v>
      </c>
      <c r="E521" s="28" t="s">
        <v>23</v>
      </c>
      <c r="F521" s="28" t="s">
        <v>25</v>
      </c>
      <c r="G521" s="450">
        <v>1.4</v>
      </c>
      <c r="H521" s="28"/>
      <c r="I521" s="28">
        <v>1.4</v>
      </c>
      <c r="J521" s="28"/>
      <c r="K521" s="28" t="s">
        <v>2490</v>
      </c>
      <c r="L521" s="110" t="s">
        <v>2494</v>
      </c>
    </row>
    <row r="522" spans="1:12" s="64" customFormat="1" ht="47.25" hidden="1">
      <c r="A522" s="28"/>
      <c r="B522" s="394"/>
      <c r="C522" s="28">
        <v>4</v>
      </c>
      <c r="D522" s="110" t="s">
        <v>2495</v>
      </c>
      <c r="E522" s="28" t="s">
        <v>23</v>
      </c>
      <c r="F522" s="28" t="s">
        <v>2496</v>
      </c>
      <c r="G522" s="450">
        <v>1.77</v>
      </c>
      <c r="H522" s="28"/>
      <c r="I522" s="28">
        <v>1.77</v>
      </c>
      <c r="J522" s="28"/>
      <c r="K522" s="28" t="s">
        <v>2490</v>
      </c>
      <c r="L522" s="110" t="s">
        <v>2497</v>
      </c>
    </row>
    <row r="523" spans="1:12" s="64" customFormat="1" ht="78.75" hidden="1">
      <c r="A523" s="28"/>
      <c r="B523" s="394"/>
      <c r="C523" s="28">
        <v>5</v>
      </c>
      <c r="D523" s="110" t="s">
        <v>2498</v>
      </c>
      <c r="E523" s="28" t="s">
        <v>23</v>
      </c>
      <c r="F523" s="28" t="s">
        <v>25</v>
      </c>
      <c r="G523" s="450">
        <v>4.5999999999999996</v>
      </c>
      <c r="H523" s="28"/>
      <c r="I523" s="28">
        <v>4.5999999999999996</v>
      </c>
      <c r="J523" s="28"/>
      <c r="K523" s="28" t="s">
        <v>2499</v>
      </c>
      <c r="L523" s="110" t="s">
        <v>2500</v>
      </c>
    </row>
    <row r="524" spans="1:12" s="64" customFormat="1" ht="63" hidden="1">
      <c r="A524" s="28"/>
      <c r="B524" s="394"/>
      <c r="C524" s="28">
        <v>6</v>
      </c>
      <c r="D524" s="110" t="s">
        <v>2501</v>
      </c>
      <c r="E524" s="28" t="s">
        <v>63</v>
      </c>
      <c r="F524" s="28" t="s">
        <v>2502</v>
      </c>
      <c r="G524" s="450">
        <v>0.03</v>
      </c>
      <c r="H524" s="28">
        <v>0.03</v>
      </c>
      <c r="I524" s="28">
        <v>0.03</v>
      </c>
      <c r="J524" s="28"/>
      <c r="K524" s="28" t="s">
        <v>2490</v>
      </c>
      <c r="L524" s="110" t="s">
        <v>2503</v>
      </c>
    </row>
    <row r="525" spans="1:12" s="400" customFormat="1" ht="22.9" hidden="1" customHeight="1">
      <c r="A525" s="28"/>
      <c r="B525" s="394"/>
      <c r="C525" s="455" t="s">
        <v>252</v>
      </c>
      <c r="D525" s="1871" t="s">
        <v>1130</v>
      </c>
      <c r="E525" s="1875"/>
      <c r="F525" s="1872"/>
      <c r="G525" s="459"/>
      <c r="H525" s="172"/>
      <c r="I525" s="172"/>
      <c r="J525" s="172"/>
      <c r="K525" s="172"/>
      <c r="L525" s="274"/>
    </row>
    <row r="526" spans="1:12" s="64" customFormat="1" ht="31.5" hidden="1">
      <c r="A526" s="28"/>
      <c r="B526" s="394"/>
      <c r="C526" s="28">
        <v>5</v>
      </c>
      <c r="D526" s="110" t="s">
        <v>2508</v>
      </c>
      <c r="E526" s="28" t="s">
        <v>23</v>
      </c>
      <c r="F526" s="28" t="s">
        <v>25</v>
      </c>
      <c r="G526" s="450">
        <v>1.05</v>
      </c>
      <c r="H526" s="28"/>
      <c r="I526" s="28">
        <v>1.05</v>
      </c>
      <c r="J526" s="28"/>
      <c r="K526" s="28" t="s">
        <v>2486</v>
      </c>
      <c r="L526" s="110" t="s">
        <v>2509</v>
      </c>
    </row>
    <row r="527" spans="1:12" s="64" customFormat="1" ht="47.25" hidden="1">
      <c r="A527" s="28"/>
      <c r="B527" s="394"/>
      <c r="C527" s="28">
        <v>10</v>
      </c>
      <c r="D527" s="110" t="s">
        <v>2510</v>
      </c>
      <c r="E527" s="28" t="s">
        <v>45</v>
      </c>
      <c r="F527" s="28" t="s">
        <v>27</v>
      </c>
      <c r="G527" s="450">
        <v>0.14000000000000001</v>
      </c>
      <c r="H527" s="28"/>
      <c r="I527" s="28">
        <v>0.14000000000000001</v>
      </c>
      <c r="J527" s="28"/>
      <c r="K527" s="28" t="s">
        <v>2511</v>
      </c>
      <c r="L527" s="110" t="s">
        <v>2512</v>
      </c>
    </row>
    <row r="528" spans="1:12" s="64" customFormat="1" ht="78.75" hidden="1">
      <c r="A528" s="28"/>
      <c r="B528" s="394"/>
      <c r="C528" s="28">
        <v>20</v>
      </c>
      <c r="D528" s="110" t="s">
        <v>2528</v>
      </c>
      <c r="E528" s="28" t="s">
        <v>20</v>
      </c>
      <c r="F528" s="28" t="s">
        <v>25</v>
      </c>
      <c r="G528" s="450">
        <v>0.3</v>
      </c>
      <c r="H528" s="28">
        <v>0.3</v>
      </c>
      <c r="I528" s="28">
        <v>0.3</v>
      </c>
      <c r="J528" s="28" t="s">
        <v>44</v>
      </c>
      <c r="K528" s="28" t="s">
        <v>2529</v>
      </c>
      <c r="L528" s="110" t="s">
        <v>2530</v>
      </c>
    </row>
    <row r="529" spans="1:12" s="64" customFormat="1" ht="78.75" hidden="1">
      <c r="A529" s="28"/>
      <c r="B529" s="394"/>
      <c r="C529" s="28">
        <v>21</v>
      </c>
      <c r="D529" s="110" t="s">
        <v>2531</v>
      </c>
      <c r="E529" s="28" t="s">
        <v>20</v>
      </c>
      <c r="F529" s="28" t="s">
        <v>27</v>
      </c>
      <c r="G529" s="450">
        <v>0.1</v>
      </c>
      <c r="H529" s="28"/>
      <c r="I529" s="28">
        <v>0.1</v>
      </c>
      <c r="J529" s="28"/>
      <c r="K529" s="28" t="s">
        <v>2532</v>
      </c>
      <c r="L529" s="110" t="s">
        <v>2533</v>
      </c>
    </row>
    <row r="530" spans="1:12" s="282" customFormat="1" ht="30.75" hidden="1" customHeight="1">
      <c r="A530" s="172"/>
      <c r="B530" s="454"/>
      <c r="C530" s="28">
        <v>22</v>
      </c>
      <c r="D530" s="110" t="s">
        <v>2534</v>
      </c>
      <c r="E530" s="28" t="s">
        <v>23</v>
      </c>
      <c r="F530" s="28" t="s">
        <v>25</v>
      </c>
      <c r="G530" s="450">
        <v>0.1</v>
      </c>
      <c r="H530" s="28">
        <v>0.1</v>
      </c>
      <c r="I530" s="28">
        <v>0.1</v>
      </c>
      <c r="J530" s="28"/>
      <c r="K530" s="28" t="s">
        <v>2490</v>
      </c>
      <c r="L530" s="110" t="s">
        <v>2494</v>
      </c>
    </row>
    <row r="531" spans="1:12" s="293" customFormat="1" ht="47.25" hidden="1">
      <c r="A531" s="172"/>
      <c r="B531" s="454"/>
      <c r="C531" s="28">
        <v>30</v>
      </c>
      <c r="D531" s="110" t="s">
        <v>2535</v>
      </c>
      <c r="E531" s="28" t="s">
        <v>42</v>
      </c>
      <c r="F531" s="28" t="s">
        <v>27</v>
      </c>
      <c r="G531" s="450">
        <v>0.25</v>
      </c>
      <c r="H531" s="28"/>
      <c r="I531" s="28">
        <v>0.25</v>
      </c>
      <c r="J531" s="28"/>
      <c r="K531" s="28" t="s">
        <v>2472</v>
      </c>
      <c r="L531" s="110" t="s">
        <v>2536</v>
      </c>
    </row>
    <row r="532" spans="1:12" s="293" customFormat="1" ht="47.25" hidden="1">
      <c r="A532" s="172"/>
      <c r="B532" s="454"/>
      <c r="C532" s="28">
        <v>35</v>
      </c>
      <c r="D532" s="110" t="s">
        <v>2537</v>
      </c>
      <c r="E532" s="28" t="s">
        <v>42</v>
      </c>
      <c r="F532" s="28" t="s">
        <v>27</v>
      </c>
      <c r="G532" s="450">
        <v>0.2</v>
      </c>
      <c r="H532" s="28"/>
      <c r="I532" s="28">
        <v>0.2</v>
      </c>
      <c r="J532" s="28"/>
      <c r="K532" s="28" t="s">
        <v>2538</v>
      </c>
      <c r="L532" s="110" t="s">
        <v>2539</v>
      </c>
    </row>
    <row r="533" spans="1:12" s="293" customFormat="1" ht="15.75" hidden="1">
      <c r="A533" s="172"/>
      <c r="B533" s="454"/>
      <c r="C533" s="1871" t="s">
        <v>195</v>
      </c>
      <c r="D533" s="1872"/>
      <c r="E533" s="274"/>
      <c r="F533" s="274"/>
      <c r="G533" s="459"/>
      <c r="H533" s="172"/>
      <c r="I533" s="172"/>
      <c r="J533" s="172"/>
      <c r="K533" s="172"/>
      <c r="L533" s="274"/>
    </row>
    <row r="534" spans="1:12" s="293" customFormat="1" ht="15.75" hidden="1">
      <c r="A534" s="172"/>
      <c r="B534" s="454"/>
      <c r="C534" s="455" t="s">
        <v>251</v>
      </c>
      <c r="D534" s="1871" t="s">
        <v>803</v>
      </c>
      <c r="E534" s="1875"/>
      <c r="F534" s="1872"/>
      <c r="G534" s="459"/>
      <c r="H534" s="172"/>
      <c r="I534" s="172"/>
      <c r="J534" s="172"/>
      <c r="K534" s="172"/>
      <c r="L534" s="274"/>
    </row>
    <row r="535" spans="1:12" s="293" customFormat="1" ht="15.75" hidden="1">
      <c r="A535" s="172"/>
      <c r="B535" s="454"/>
      <c r="C535" s="455" t="s">
        <v>491</v>
      </c>
      <c r="D535" s="1868" t="s">
        <v>801</v>
      </c>
      <c r="E535" s="1881"/>
      <c r="F535" s="1882"/>
      <c r="G535" s="459"/>
      <c r="H535" s="455"/>
      <c r="I535" s="455"/>
      <c r="J535" s="455"/>
      <c r="K535" s="455"/>
      <c r="L535" s="993"/>
    </row>
    <row r="536" spans="1:12" s="293" customFormat="1" ht="38.25" hidden="1">
      <c r="A536" s="172"/>
      <c r="B536" s="454"/>
      <c r="C536" s="1241">
        <v>10</v>
      </c>
      <c r="D536" s="1242" t="s">
        <v>2540</v>
      </c>
      <c r="E536" s="1243" t="s">
        <v>23</v>
      </c>
      <c r="F536" s="1243" t="s">
        <v>2541</v>
      </c>
      <c r="G536" s="1244">
        <v>1.3049999999999999</v>
      </c>
      <c r="H536" s="1245"/>
      <c r="I536" s="1244">
        <v>1.3049999999999999</v>
      </c>
      <c r="J536" s="1243" t="s">
        <v>166</v>
      </c>
      <c r="K536" s="1243" t="s">
        <v>2542</v>
      </c>
      <c r="L536" s="1242" t="s">
        <v>2543</v>
      </c>
    </row>
    <row r="537" spans="1:12" s="293" customFormat="1" ht="63.75" hidden="1">
      <c r="A537" s="172"/>
      <c r="B537" s="454"/>
      <c r="C537" s="1241">
        <v>11</v>
      </c>
      <c r="D537" s="1246" t="s">
        <v>2544</v>
      </c>
      <c r="E537" s="1243" t="s">
        <v>1719</v>
      </c>
      <c r="F537" s="1243" t="s">
        <v>2545</v>
      </c>
      <c r="G537" s="1247">
        <v>11.87</v>
      </c>
      <c r="H537" s="1245"/>
      <c r="I537" s="1247">
        <v>11.87</v>
      </c>
      <c r="J537" s="1243" t="s">
        <v>166</v>
      </c>
      <c r="K537" s="1248" t="s">
        <v>2546</v>
      </c>
      <c r="L537" s="1249" t="s">
        <v>2547</v>
      </c>
    </row>
    <row r="538" spans="1:12" s="340" customFormat="1" ht="19.899999999999999" hidden="1" customHeight="1">
      <c r="A538" s="172"/>
      <c r="B538" s="454"/>
      <c r="C538" s="1241">
        <v>12</v>
      </c>
      <c r="D538" s="1242" t="s">
        <v>2548</v>
      </c>
      <c r="E538" s="1250" t="s">
        <v>23</v>
      </c>
      <c r="F538" s="1250" t="s">
        <v>441</v>
      </c>
      <c r="G538" s="1251">
        <v>0.45</v>
      </c>
      <c r="H538" s="1251"/>
      <c r="I538" s="1251">
        <v>0.45</v>
      </c>
      <c r="J538" s="1250" t="s">
        <v>2549</v>
      </c>
      <c r="K538" s="1243" t="s">
        <v>2550</v>
      </c>
      <c r="L538" s="1242" t="s">
        <v>2551</v>
      </c>
    </row>
    <row r="539" spans="1:12" s="282" customFormat="1" ht="46.5" hidden="1" customHeight="1">
      <c r="A539" s="172"/>
      <c r="B539" s="454"/>
      <c r="C539" s="1241">
        <v>13</v>
      </c>
      <c r="D539" s="1252" t="s">
        <v>2552</v>
      </c>
      <c r="E539" s="1253" t="s">
        <v>23</v>
      </c>
      <c r="F539" s="1253" t="s">
        <v>2553</v>
      </c>
      <c r="G539" s="1254">
        <v>7.2</v>
      </c>
      <c r="H539" s="1254"/>
      <c r="I539" s="1254">
        <v>7.2</v>
      </c>
      <c r="J539" s="1253" t="s">
        <v>166</v>
      </c>
      <c r="K539" s="1253" t="s">
        <v>2554</v>
      </c>
      <c r="L539" s="1252" t="s">
        <v>2555</v>
      </c>
    </row>
    <row r="540" spans="1:12" s="292" customFormat="1" ht="19.149999999999999" hidden="1" customHeight="1">
      <c r="A540" s="172"/>
      <c r="B540" s="454"/>
      <c r="C540" s="1241">
        <v>15</v>
      </c>
      <c r="D540" s="1242" t="s">
        <v>2556</v>
      </c>
      <c r="E540" s="1243" t="s">
        <v>23</v>
      </c>
      <c r="F540" s="1243" t="s">
        <v>2541</v>
      </c>
      <c r="G540" s="1244">
        <v>1.5</v>
      </c>
      <c r="H540" s="1245"/>
      <c r="I540" s="1244">
        <v>1.5</v>
      </c>
      <c r="J540" s="1243" t="s">
        <v>166</v>
      </c>
      <c r="K540" s="1243" t="s">
        <v>2557</v>
      </c>
      <c r="L540" s="1255" t="s">
        <v>2558</v>
      </c>
    </row>
    <row r="541" spans="1:12" s="293" customFormat="1" ht="85.9" hidden="1" customHeight="1">
      <c r="A541" s="172"/>
      <c r="B541" s="454"/>
      <c r="C541" s="1241">
        <v>16</v>
      </c>
      <c r="D541" s="1242" t="s">
        <v>2559</v>
      </c>
      <c r="E541" s="1243" t="s">
        <v>23</v>
      </c>
      <c r="F541" s="1243" t="s">
        <v>2545</v>
      </c>
      <c r="G541" s="1256">
        <v>0.55000000000000004</v>
      </c>
      <c r="H541" s="1243"/>
      <c r="I541" s="1256">
        <v>0.55000000000000004</v>
      </c>
      <c r="J541" s="1243" t="s">
        <v>166</v>
      </c>
      <c r="K541" s="1243" t="s">
        <v>2560</v>
      </c>
      <c r="L541" s="1242" t="s">
        <v>2561</v>
      </c>
    </row>
    <row r="542" spans="1:12" s="293" customFormat="1" ht="64.900000000000006" hidden="1" customHeight="1">
      <c r="A542" s="172"/>
      <c r="B542" s="454"/>
      <c r="C542" s="1241">
        <v>37</v>
      </c>
      <c r="D542" s="1242" t="s">
        <v>2562</v>
      </c>
      <c r="E542" s="1243" t="s">
        <v>23</v>
      </c>
      <c r="F542" s="1243" t="s">
        <v>2541</v>
      </c>
      <c r="G542" s="1244">
        <v>4.28</v>
      </c>
      <c r="H542" s="1245"/>
      <c r="I542" s="1244">
        <v>4.28</v>
      </c>
      <c r="J542" s="1243" t="s">
        <v>166</v>
      </c>
      <c r="K542" s="1243" t="s">
        <v>2563</v>
      </c>
      <c r="L542" s="1242" t="s">
        <v>2564</v>
      </c>
    </row>
    <row r="543" spans="1:12" s="293" customFormat="1" ht="60" hidden="1" customHeight="1">
      <c r="A543" s="172"/>
      <c r="B543" s="454"/>
      <c r="C543" s="1241">
        <v>38</v>
      </c>
      <c r="D543" s="1242" t="s">
        <v>2565</v>
      </c>
      <c r="E543" s="1243" t="s">
        <v>23</v>
      </c>
      <c r="F543" s="1243" t="s">
        <v>2541</v>
      </c>
      <c r="G543" s="1244">
        <v>7.33</v>
      </c>
      <c r="H543" s="1245"/>
      <c r="I543" s="1244">
        <v>7.33</v>
      </c>
      <c r="J543" s="1243" t="s">
        <v>166</v>
      </c>
      <c r="K543" s="1243" t="s">
        <v>2566</v>
      </c>
      <c r="L543" s="1242" t="s">
        <v>2567</v>
      </c>
    </row>
    <row r="544" spans="1:12" s="293" customFormat="1" ht="94.9" hidden="1" customHeight="1">
      <c r="A544" s="172"/>
      <c r="B544" s="454"/>
      <c r="C544" s="1241">
        <v>39</v>
      </c>
      <c r="D544" s="1242" t="s">
        <v>2568</v>
      </c>
      <c r="E544" s="1243" t="s">
        <v>23</v>
      </c>
      <c r="F544" s="1243" t="s">
        <v>2541</v>
      </c>
      <c r="G544" s="1244">
        <v>1.27</v>
      </c>
      <c r="H544" s="1245"/>
      <c r="I544" s="1244">
        <v>1.27</v>
      </c>
      <c r="J544" s="1243" t="s">
        <v>166</v>
      </c>
      <c r="K544" s="1243" t="s">
        <v>2569</v>
      </c>
      <c r="L544" s="1242" t="s">
        <v>2570</v>
      </c>
    </row>
    <row r="545" spans="1:12" s="293" customFormat="1" ht="60" hidden="1" customHeight="1">
      <c r="A545" s="172"/>
      <c r="B545" s="454"/>
      <c r="C545" s="1241">
        <v>40</v>
      </c>
      <c r="D545" s="1242" t="s">
        <v>2571</v>
      </c>
      <c r="E545" s="1243" t="s">
        <v>23</v>
      </c>
      <c r="F545" s="1243" t="s">
        <v>2541</v>
      </c>
      <c r="G545" s="1244">
        <v>7.75</v>
      </c>
      <c r="H545" s="1245">
        <v>5.43</v>
      </c>
      <c r="I545" s="1244">
        <v>7.75</v>
      </c>
      <c r="J545" s="1243" t="s">
        <v>166</v>
      </c>
      <c r="K545" s="1243" t="s">
        <v>2572</v>
      </c>
      <c r="L545" s="1255" t="s">
        <v>2573</v>
      </c>
    </row>
    <row r="546" spans="1:12" s="293" customFormat="1" ht="49.9" hidden="1" customHeight="1">
      <c r="A546" s="172"/>
      <c r="B546" s="454"/>
      <c r="C546" s="1241">
        <v>41</v>
      </c>
      <c r="D546" s="1242" t="s">
        <v>2574</v>
      </c>
      <c r="E546" s="1243" t="s">
        <v>23</v>
      </c>
      <c r="F546" s="1243" t="s">
        <v>2541</v>
      </c>
      <c r="G546" s="1244">
        <v>2.2799999999999998</v>
      </c>
      <c r="H546" s="1245">
        <v>1.6</v>
      </c>
      <c r="I546" s="1244">
        <v>2.2799999999999998</v>
      </c>
      <c r="J546" s="1243" t="s">
        <v>166</v>
      </c>
      <c r="K546" s="1243" t="s">
        <v>2575</v>
      </c>
      <c r="L546" s="1242" t="s">
        <v>2576</v>
      </c>
    </row>
    <row r="547" spans="1:12" s="293" customFormat="1" ht="54" hidden="1" customHeight="1">
      <c r="A547" s="172"/>
      <c r="B547" s="454"/>
      <c r="C547" s="1241">
        <v>42</v>
      </c>
      <c r="D547" s="1246" t="s">
        <v>2577</v>
      </c>
      <c r="E547" s="1243" t="s">
        <v>1719</v>
      </c>
      <c r="F547" s="1243" t="s">
        <v>2545</v>
      </c>
      <c r="G547" s="1247">
        <v>6.63</v>
      </c>
      <c r="H547" s="1245"/>
      <c r="I547" s="1247">
        <v>6.63</v>
      </c>
      <c r="J547" s="1243" t="s">
        <v>166</v>
      </c>
      <c r="K547" s="1248" t="s">
        <v>2578</v>
      </c>
      <c r="L547" s="1249" t="s">
        <v>2579</v>
      </c>
    </row>
    <row r="548" spans="1:12" s="293" customFormat="1" ht="51" hidden="1" customHeight="1">
      <c r="A548" s="172"/>
      <c r="B548" s="454"/>
      <c r="C548" s="1241">
        <v>43</v>
      </c>
      <c r="D548" s="1242" t="s">
        <v>2580</v>
      </c>
      <c r="E548" s="1243" t="s">
        <v>31</v>
      </c>
      <c r="F548" s="1243" t="s">
        <v>2581</v>
      </c>
      <c r="G548" s="1243">
        <v>2.6</v>
      </c>
      <c r="H548" s="1243"/>
      <c r="I548" s="1243">
        <v>2.6</v>
      </c>
      <c r="J548" s="1243" t="s">
        <v>166</v>
      </c>
      <c r="K548" s="1243" t="s">
        <v>2582</v>
      </c>
      <c r="L548" s="1242" t="s">
        <v>2583</v>
      </c>
    </row>
    <row r="549" spans="1:12" s="293" customFormat="1" ht="50.45" hidden="1" customHeight="1">
      <c r="A549" s="172"/>
      <c r="B549" s="454"/>
      <c r="C549" s="455" t="s">
        <v>470</v>
      </c>
      <c r="D549" s="1868" t="s">
        <v>797</v>
      </c>
      <c r="E549" s="1869"/>
      <c r="F549" s="1870"/>
      <c r="G549" s="459"/>
      <c r="H549" s="455"/>
      <c r="I549" s="455"/>
      <c r="J549" s="455"/>
      <c r="K549" s="455"/>
      <c r="L549" s="993"/>
    </row>
    <row r="550" spans="1:12" s="293" customFormat="1" ht="52.15" hidden="1" customHeight="1">
      <c r="A550" s="172"/>
      <c r="B550" s="454"/>
      <c r="C550" s="1241">
        <v>50</v>
      </c>
      <c r="D550" s="1242" t="s">
        <v>2584</v>
      </c>
      <c r="E550" s="1243" t="s">
        <v>23</v>
      </c>
      <c r="F550" s="1243" t="s">
        <v>2585</v>
      </c>
      <c r="G550" s="1243">
        <v>2.2999999999999998</v>
      </c>
      <c r="H550" s="1243"/>
      <c r="I550" s="1243">
        <v>2.2999999999999998</v>
      </c>
      <c r="J550" s="1243" t="s">
        <v>166</v>
      </c>
      <c r="K550" s="1243" t="s">
        <v>2586</v>
      </c>
      <c r="L550" s="1257" t="s">
        <v>2587</v>
      </c>
    </row>
    <row r="551" spans="1:12" s="293" customFormat="1" ht="54" hidden="1" customHeight="1">
      <c r="A551" s="172"/>
      <c r="B551" s="454"/>
      <c r="C551" s="1241">
        <v>53</v>
      </c>
      <c r="D551" s="1258" t="s">
        <v>2588</v>
      </c>
      <c r="E551" s="1250" t="s">
        <v>15</v>
      </c>
      <c r="F551" s="1250" t="s">
        <v>2585</v>
      </c>
      <c r="G551" s="1259">
        <v>3</v>
      </c>
      <c r="H551" s="1250"/>
      <c r="I551" s="1250">
        <v>3</v>
      </c>
      <c r="J551" s="1250" t="s">
        <v>166</v>
      </c>
      <c r="K551" s="1250" t="s">
        <v>2589</v>
      </c>
      <c r="L551" s="1258" t="s">
        <v>2590</v>
      </c>
    </row>
    <row r="552" spans="1:12" s="293" customFormat="1" ht="64.900000000000006" hidden="1" customHeight="1">
      <c r="A552" s="172"/>
      <c r="B552" s="454"/>
      <c r="C552" s="455" t="s">
        <v>471</v>
      </c>
      <c r="D552" s="1868" t="s">
        <v>799</v>
      </c>
      <c r="E552" s="1869"/>
      <c r="F552" s="1870"/>
      <c r="G552" s="459"/>
      <c r="H552" s="455"/>
      <c r="I552" s="455"/>
      <c r="J552" s="455"/>
      <c r="K552" s="455"/>
      <c r="L552" s="446"/>
    </row>
    <row r="553" spans="1:12" s="293" customFormat="1" ht="51" hidden="1" customHeight="1">
      <c r="A553" s="172"/>
      <c r="B553" s="454"/>
      <c r="C553" s="1241">
        <v>75</v>
      </c>
      <c r="D553" s="1260" t="s">
        <v>2602</v>
      </c>
      <c r="E553" s="1261" t="s">
        <v>28</v>
      </c>
      <c r="F553" s="1261" t="s">
        <v>2603</v>
      </c>
      <c r="G553" s="1261">
        <v>1.7</v>
      </c>
      <c r="H553" s="1262"/>
      <c r="I553" s="1261">
        <v>1.7</v>
      </c>
      <c r="J553" s="1262" t="s">
        <v>166</v>
      </c>
      <c r="K553" s="1262" t="s">
        <v>2604</v>
      </c>
      <c r="L553" s="1260" t="s">
        <v>2605</v>
      </c>
    </row>
    <row r="554" spans="1:12" s="292" customFormat="1" ht="25.5" hidden="1" customHeight="1">
      <c r="A554" s="172"/>
      <c r="B554" s="454"/>
      <c r="C554" s="455" t="s">
        <v>252</v>
      </c>
      <c r="D554" s="1871" t="s">
        <v>1130</v>
      </c>
      <c r="E554" s="1875"/>
      <c r="F554" s="1872"/>
      <c r="G554" s="459"/>
      <c r="H554" s="172"/>
      <c r="I554" s="172"/>
      <c r="J554" s="172"/>
      <c r="K554" s="172"/>
      <c r="L554" s="274"/>
    </row>
    <row r="555" spans="1:12" s="293" customFormat="1" ht="15.75" hidden="1">
      <c r="A555" s="172"/>
      <c r="B555" s="454"/>
      <c r="C555" s="457"/>
      <c r="D555" s="124"/>
      <c r="E555" s="28"/>
      <c r="F555" s="28"/>
      <c r="G555" s="588"/>
      <c r="H555" s="588"/>
      <c r="I555" s="588"/>
      <c r="J555" s="125"/>
      <c r="K555" s="125"/>
      <c r="L555" s="124"/>
    </row>
    <row r="556" spans="1:12" s="293" customFormat="1" ht="67.150000000000006" hidden="1" customHeight="1">
      <c r="A556" s="172"/>
      <c r="B556" s="454"/>
      <c r="C556" s="457"/>
      <c r="D556" s="124"/>
      <c r="E556" s="28"/>
      <c r="F556" s="28"/>
      <c r="G556" s="588"/>
      <c r="H556" s="588"/>
      <c r="I556" s="588"/>
      <c r="J556" s="28"/>
      <c r="K556" s="125"/>
      <c r="L556" s="124"/>
    </row>
    <row r="557" spans="1:12" s="220" customFormat="1" ht="19.899999999999999" hidden="1" customHeight="1">
      <c r="A557" s="172"/>
      <c r="B557" s="454"/>
      <c r="C557" s="1871" t="s">
        <v>196</v>
      </c>
      <c r="D557" s="1872"/>
      <c r="E557" s="274"/>
      <c r="F557" s="274"/>
      <c r="G557" s="459"/>
      <c r="H557" s="172"/>
      <c r="I557" s="172"/>
      <c r="J557" s="172"/>
      <c r="K557" s="172"/>
      <c r="L557" s="274"/>
    </row>
    <row r="558" spans="1:12" s="106" customFormat="1" ht="46.5" hidden="1" customHeight="1">
      <c r="A558" s="496"/>
      <c r="B558" s="535"/>
      <c r="C558" s="455" t="s">
        <v>251</v>
      </c>
      <c r="D558" s="1871" t="s">
        <v>803</v>
      </c>
      <c r="E558" s="1873"/>
      <c r="F558" s="1874"/>
      <c r="G558" s="459"/>
      <c r="H558" s="172"/>
      <c r="I558" s="172"/>
      <c r="J558" s="172"/>
      <c r="K558" s="172"/>
      <c r="L558" s="274"/>
    </row>
    <row r="559" spans="1:12" s="282" customFormat="1" ht="30.75" hidden="1" customHeight="1">
      <c r="A559" s="172"/>
      <c r="B559" s="454"/>
      <c r="C559" s="536" t="s">
        <v>491</v>
      </c>
      <c r="D559" s="1876" t="s">
        <v>801</v>
      </c>
      <c r="E559" s="1877"/>
      <c r="F559" s="1878"/>
      <c r="G559" s="459"/>
      <c r="H559" s="536"/>
      <c r="I559" s="536"/>
      <c r="J559" s="536"/>
      <c r="K559" s="536"/>
      <c r="L559" s="538"/>
    </row>
    <row r="560" spans="1:12" s="106" customFormat="1" ht="82.9" hidden="1" customHeight="1">
      <c r="A560" s="172"/>
      <c r="B560" s="454"/>
      <c r="C560" s="125">
        <v>2</v>
      </c>
      <c r="D560" s="125" t="s">
        <v>2623</v>
      </c>
      <c r="E560" s="9" t="s">
        <v>22</v>
      </c>
      <c r="F560" s="9" t="s">
        <v>2624</v>
      </c>
      <c r="G560" s="1419">
        <v>1</v>
      </c>
      <c r="H560" s="1420">
        <f>+G560</f>
        <v>1</v>
      </c>
      <c r="I560" s="1419">
        <v>1</v>
      </c>
      <c r="J560" s="27" t="s">
        <v>133</v>
      </c>
      <c r="K560" s="125" t="s">
        <v>2625</v>
      </c>
      <c r="L560" s="125" t="s">
        <v>2626</v>
      </c>
    </row>
    <row r="561" spans="1:12" s="106" customFormat="1" ht="64.5" hidden="1" customHeight="1">
      <c r="A561" s="172"/>
      <c r="B561" s="454"/>
      <c r="C561" s="125">
        <v>3</v>
      </c>
      <c r="D561" s="125" t="s">
        <v>2627</v>
      </c>
      <c r="E561" s="9" t="s">
        <v>22</v>
      </c>
      <c r="F561" s="9" t="s">
        <v>2624</v>
      </c>
      <c r="G561" s="1419">
        <v>1.8</v>
      </c>
      <c r="H561" s="1420">
        <f>+G561</f>
        <v>1.8</v>
      </c>
      <c r="I561" s="1419">
        <v>1.8</v>
      </c>
      <c r="J561" s="27" t="s">
        <v>133</v>
      </c>
      <c r="K561" s="125" t="s">
        <v>2625</v>
      </c>
      <c r="L561" s="125" t="s">
        <v>2628</v>
      </c>
    </row>
    <row r="562" spans="1:12" s="282" customFormat="1" ht="63" hidden="1">
      <c r="A562" s="172"/>
      <c r="B562" s="454"/>
      <c r="C562" s="125">
        <v>4</v>
      </c>
      <c r="D562" s="125" t="s">
        <v>2629</v>
      </c>
      <c r="E562" s="9" t="s">
        <v>22</v>
      </c>
      <c r="F562" s="9" t="s">
        <v>2624</v>
      </c>
      <c r="G562" s="1419">
        <v>1</v>
      </c>
      <c r="H562" s="1420">
        <f>+G562</f>
        <v>1</v>
      </c>
      <c r="I562" s="1419">
        <v>1</v>
      </c>
      <c r="J562" s="27" t="s">
        <v>133</v>
      </c>
      <c r="K562" s="125" t="s">
        <v>2630</v>
      </c>
      <c r="L562" s="125" t="s">
        <v>2631</v>
      </c>
    </row>
    <row r="563" spans="1:12" s="282" customFormat="1" ht="33" hidden="1" customHeight="1">
      <c r="A563" s="172"/>
      <c r="B563" s="454"/>
      <c r="C563" s="125">
        <v>5</v>
      </c>
      <c r="D563" s="125" t="s">
        <v>2632</v>
      </c>
      <c r="E563" s="9" t="s">
        <v>22</v>
      </c>
      <c r="F563" s="9" t="s">
        <v>2624</v>
      </c>
      <c r="G563" s="1419">
        <v>1.5</v>
      </c>
      <c r="H563" s="1420">
        <f>+G563</f>
        <v>1.5</v>
      </c>
      <c r="I563" s="1419">
        <v>1.5</v>
      </c>
      <c r="J563" s="27" t="s">
        <v>133</v>
      </c>
      <c r="K563" s="125" t="s">
        <v>2630</v>
      </c>
      <c r="L563" s="125" t="s">
        <v>2633</v>
      </c>
    </row>
    <row r="564" spans="1:12" s="220" customFormat="1" ht="22.5" hidden="1" customHeight="1">
      <c r="A564" s="172"/>
      <c r="B564" s="454">
        <v>5</v>
      </c>
      <c r="C564" s="125">
        <v>7</v>
      </c>
      <c r="D564" s="125" t="s">
        <v>2634</v>
      </c>
      <c r="E564" s="9" t="s">
        <v>22</v>
      </c>
      <c r="F564" s="9" t="s">
        <v>2624</v>
      </c>
      <c r="G564" s="1411">
        <v>0.24</v>
      </c>
      <c r="H564" s="1412"/>
      <c r="I564" s="1411">
        <v>0.24</v>
      </c>
      <c r="J564" s="27" t="s">
        <v>133</v>
      </c>
      <c r="K564" s="1413" t="s">
        <v>2635</v>
      </c>
      <c r="L564" s="125" t="s">
        <v>2636</v>
      </c>
    </row>
    <row r="565" spans="1:12" s="106" customFormat="1" ht="63" hidden="1">
      <c r="A565" s="172"/>
      <c r="B565" s="454"/>
      <c r="C565" s="125">
        <v>8</v>
      </c>
      <c r="D565" s="125" t="s">
        <v>2637</v>
      </c>
      <c r="E565" s="9" t="s">
        <v>22</v>
      </c>
      <c r="F565" s="9" t="s">
        <v>2624</v>
      </c>
      <c r="G565" s="1411">
        <v>1</v>
      </c>
      <c r="H565" s="1412"/>
      <c r="I565" s="1411">
        <v>1</v>
      </c>
      <c r="J565" s="27" t="s">
        <v>133</v>
      </c>
      <c r="K565" s="1413" t="s">
        <v>2638</v>
      </c>
      <c r="L565" s="125" t="s">
        <v>2639</v>
      </c>
    </row>
    <row r="566" spans="1:12" s="106" customFormat="1" ht="78.75" hidden="1">
      <c r="A566" s="172"/>
      <c r="B566" s="454"/>
      <c r="C566" s="125">
        <v>9</v>
      </c>
      <c r="D566" s="125" t="s">
        <v>2640</v>
      </c>
      <c r="E566" s="9" t="s">
        <v>22</v>
      </c>
      <c r="F566" s="9" t="s">
        <v>2624</v>
      </c>
      <c r="G566" s="1419">
        <v>0.6</v>
      </c>
      <c r="H566" s="1420">
        <f>+G566</f>
        <v>0.6</v>
      </c>
      <c r="I566" s="1419">
        <v>0.6</v>
      </c>
      <c r="J566" s="27" t="s">
        <v>133</v>
      </c>
      <c r="K566" s="125" t="s">
        <v>2638</v>
      </c>
      <c r="L566" s="10" t="s">
        <v>2641</v>
      </c>
    </row>
    <row r="567" spans="1:12" s="106" customFormat="1" ht="63" hidden="1">
      <c r="A567" s="172"/>
      <c r="B567" s="454"/>
      <c r="C567" s="125">
        <v>13</v>
      </c>
      <c r="D567" s="403" t="s">
        <v>2642</v>
      </c>
      <c r="E567" s="403" t="s">
        <v>24</v>
      </c>
      <c r="F567" s="403" t="s">
        <v>25</v>
      </c>
      <c r="G567" s="450">
        <v>0.95</v>
      </c>
      <c r="H567" s="403"/>
      <c r="I567" s="403">
        <v>0.95</v>
      </c>
      <c r="J567" s="28" t="s">
        <v>133</v>
      </c>
      <c r="K567" s="403" t="s">
        <v>2643</v>
      </c>
      <c r="L567" s="403" t="s">
        <v>2644</v>
      </c>
    </row>
    <row r="568" spans="1:12" s="106" customFormat="1" ht="31.5" hidden="1">
      <c r="A568" s="172"/>
      <c r="B568" s="454"/>
      <c r="C568" s="125">
        <v>14</v>
      </c>
      <c r="D568" s="403" t="s">
        <v>2645</v>
      </c>
      <c r="E568" s="403" t="s">
        <v>24</v>
      </c>
      <c r="F568" s="403" t="s">
        <v>25</v>
      </c>
      <c r="G568" s="450">
        <v>1.1000000000000001</v>
      </c>
      <c r="H568" s="403"/>
      <c r="I568" s="403">
        <v>1.1000000000000001</v>
      </c>
      <c r="J568" s="28" t="s">
        <v>133</v>
      </c>
      <c r="K568" s="403" t="s">
        <v>2646</v>
      </c>
      <c r="L568" s="403" t="s">
        <v>2647</v>
      </c>
    </row>
    <row r="569" spans="1:12" s="106" customFormat="1" ht="157.5" hidden="1">
      <c r="A569" s="172"/>
      <c r="B569" s="454"/>
      <c r="C569" s="125">
        <v>15</v>
      </c>
      <c r="D569" s="125" t="s">
        <v>2648</v>
      </c>
      <c r="E569" s="9" t="s">
        <v>23</v>
      </c>
      <c r="F569" s="125" t="s">
        <v>2649</v>
      </c>
      <c r="G569" s="125">
        <v>9.4499999999999993</v>
      </c>
      <c r="H569" s="1414"/>
      <c r="I569" s="10">
        <f t="shared" ref="I569" si="4">G569</f>
        <v>9.4499999999999993</v>
      </c>
      <c r="J569" s="125" t="s">
        <v>133</v>
      </c>
      <c r="K569" s="9" t="s">
        <v>652</v>
      </c>
      <c r="L569" s="125" t="s">
        <v>2650</v>
      </c>
    </row>
    <row r="570" spans="1:12" s="106" customFormat="1" ht="78.75" hidden="1">
      <c r="A570" s="172"/>
      <c r="B570" s="454"/>
      <c r="C570" s="125">
        <v>19</v>
      </c>
      <c r="D570" s="28" t="s">
        <v>2651</v>
      </c>
      <c r="E570" s="460" t="s">
        <v>23</v>
      </c>
      <c r="F570" s="28" t="s">
        <v>441</v>
      </c>
      <c r="G570" s="1415">
        <v>3.2472400000000001</v>
      </c>
      <c r="H570" s="1416"/>
      <c r="I570" s="3">
        <v>3.2472400000000001</v>
      </c>
      <c r="J570" s="28" t="s">
        <v>133</v>
      </c>
      <c r="K570" s="1417" t="s">
        <v>2652</v>
      </c>
      <c r="L570" s="28" t="s">
        <v>2653</v>
      </c>
    </row>
    <row r="571" spans="1:12" s="106" customFormat="1" ht="47.25" hidden="1">
      <c r="A571" s="172"/>
      <c r="B571" s="454"/>
      <c r="C571" s="125">
        <v>20</v>
      </c>
      <c r="D571" s="28" t="s">
        <v>2654</v>
      </c>
      <c r="E571" s="460" t="s">
        <v>23</v>
      </c>
      <c r="F571" s="28" t="s">
        <v>441</v>
      </c>
      <c r="G571" s="450">
        <v>0.1</v>
      </c>
      <c r="H571" s="537"/>
      <c r="I571" s="537">
        <v>0.1</v>
      </c>
      <c r="J571" s="28" t="s">
        <v>133</v>
      </c>
      <c r="K571" s="28" t="s">
        <v>2643</v>
      </c>
      <c r="L571" s="28" t="s">
        <v>2655</v>
      </c>
    </row>
    <row r="572" spans="1:12" s="106" customFormat="1" ht="47.25" hidden="1">
      <c r="A572" s="172"/>
      <c r="B572" s="454"/>
      <c r="C572" s="125">
        <v>21</v>
      </c>
      <c r="D572" s="28" t="s">
        <v>2656</v>
      </c>
      <c r="E572" s="460" t="s">
        <v>23</v>
      </c>
      <c r="F572" s="28" t="s">
        <v>441</v>
      </c>
      <c r="G572" s="450">
        <v>0.18</v>
      </c>
      <c r="H572" s="537"/>
      <c r="I572" s="537">
        <v>0.18</v>
      </c>
      <c r="J572" s="28" t="s">
        <v>133</v>
      </c>
      <c r="K572" s="28" t="s">
        <v>2657</v>
      </c>
      <c r="L572" s="28" t="s">
        <v>2658</v>
      </c>
    </row>
    <row r="573" spans="1:12" s="106" customFormat="1" ht="47.25" hidden="1">
      <c r="A573" s="172"/>
      <c r="B573" s="454"/>
      <c r="C573" s="125">
        <v>22</v>
      </c>
      <c r="D573" s="28" t="s">
        <v>2659</v>
      </c>
      <c r="E573" s="460" t="s">
        <v>23</v>
      </c>
      <c r="F573" s="28" t="s">
        <v>441</v>
      </c>
      <c r="G573" s="450">
        <v>0.3</v>
      </c>
      <c r="H573" s="460"/>
      <c r="I573" s="537">
        <v>0.3</v>
      </c>
      <c r="J573" s="28" t="s">
        <v>133</v>
      </c>
      <c r="K573" s="460" t="s">
        <v>2646</v>
      </c>
      <c r="L573" s="28" t="s">
        <v>2660</v>
      </c>
    </row>
    <row r="574" spans="1:12" s="106" customFormat="1" ht="47.25" hidden="1">
      <c r="A574" s="172"/>
      <c r="B574" s="454"/>
      <c r="C574" s="125">
        <v>23</v>
      </c>
      <c r="D574" s="28" t="s">
        <v>2661</v>
      </c>
      <c r="E574" s="403" t="s">
        <v>1393</v>
      </c>
      <c r="F574" s="403" t="s">
        <v>2624</v>
      </c>
      <c r="G574" s="450">
        <v>0.15</v>
      </c>
      <c r="H574" s="403"/>
      <c r="I574" s="403">
        <v>0.15</v>
      </c>
      <c r="J574" s="28" t="s">
        <v>133</v>
      </c>
      <c r="K574" s="403" t="s">
        <v>2662</v>
      </c>
      <c r="L574" s="28" t="s">
        <v>2663</v>
      </c>
    </row>
    <row r="575" spans="1:12" s="106" customFormat="1" ht="126" hidden="1">
      <c r="A575" s="172"/>
      <c r="B575" s="454"/>
      <c r="C575" s="125">
        <v>24</v>
      </c>
      <c r="D575" s="9" t="s">
        <v>2664</v>
      </c>
      <c r="E575" s="125" t="s">
        <v>23</v>
      </c>
      <c r="F575" s="125" t="s">
        <v>2624</v>
      </c>
      <c r="G575" s="9">
        <v>18.7</v>
      </c>
      <c r="H575" s="9">
        <v>6.91</v>
      </c>
      <c r="I575" s="9">
        <v>18.7</v>
      </c>
      <c r="J575" s="9" t="s">
        <v>133</v>
      </c>
      <c r="K575" s="9" t="s">
        <v>2665</v>
      </c>
      <c r="L575" s="9" t="s">
        <v>2666</v>
      </c>
    </row>
    <row r="576" spans="1:12" s="106" customFormat="1" ht="63" hidden="1">
      <c r="A576" s="172"/>
      <c r="B576" s="454"/>
      <c r="C576" s="125">
        <v>25</v>
      </c>
      <c r="D576" s="9" t="s">
        <v>2667</v>
      </c>
      <c r="E576" s="9" t="s">
        <v>24</v>
      </c>
      <c r="F576" s="125" t="s">
        <v>2624</v>
      </c>
      <c r="G576" s="9">
        <v>1.1000000000000001</v>
      </c>
      <c r="H576" s="9">
        <v>0.04</v>
      </c>
      <c r="I576" s="9">
        <v>1.1000000000000001</v>
      </c>
      <c r="J576" s="9" t="s">
        <v>133</v>
      </c>
      <c r="K576" s="9" t="s">
        <v>2668</v>
      </c>
      <c r="L576" s="9" t="s">
        <v>2669</v>
      </c>
    </row>
    <row r="577" spans="1:12" s="106" customFormat="1" ht="15.75" hidden="1">
      <c r="A577" s="172"/>
      <c r="B577" s="454"/>
      <c r="C577" s="536" t="s">
        <v>470</v>
      </c>
      <c r="D577" s="1911" t="s">
        <v>797</v>
      </c>
      <c r="E577" s="1912"/>
      <c r="F577" s="1913"/>
      <c r="G577" s="459"/>
      <c r="H577" s="536"/>
      <c r="I577" s="536"/>
      <c r="J577" s="536"/>
      <c r="K577" s="536"/>
      <c r="L577" s="536"/>
    </row>
    <row r="578" spans="1:12" s="106" customFormat="1" ht="63" hidden="1">
      <c r="A578" s="172"/>
      <c r="B578" s="454"/>
      <c r="C578" s="125">
        <v>27</v>
      </c>
      <c r="D578" s="125" t="s">
        <v>2670</v>
      </c>
      <c r="E578" s="9" t="s">
        <v>22</v>
      </c>
      <c r="F578" s="9" t="s">
        <v>2624</v>
      </c>
      <c r="G578" s="1419">
        <v>2.1</v>
      </c>
      <c r="H578" s="1420">
        <f>+G578</f>
        <v>2.1</v>
      </c>
      <c r="I578" s="27">
        <f t="shared" ref="I578:I581" si="5">+G578</f>
        <v>2.1</v>
      </c>
      <c r="J578" s="27" t="s">
        <v>133</v>
      </c>
      <c r="K578" s="125" t="s">
        <v>2671</v>
      </c>
      <c r="L578" s="125" t="s">
        <v>2672</v>
      </c>
    </row>
    <row r="579" spans="1:12" s="106" customFormat="1" ht="63" hidden="1">
      <c r="A579" s="172"/>
      <c r="B579" s="454"/>
      <c r="C579" s="125">
        <v>30</v>
      </c>
      <c r="D579" s="125" t="s">
        <v>2673</v>
      </c>
      <c r="E579" s="9" t="s">
        <v>22</v>
      </c>
      <c r="F579" s="9" t="s">
        <v>2624</v>
      </c>
      <c r="G579" s="1411">
        <v>0.75</v>
      </c>
      <c r="H579" s="1412"/>
      <c r="I579" s="27">
        <f t="shared" si="5"/>
        <v>0.75</v>
      </c>
      <c r="J579" s="27" t="s">
        <v>133</v>
      </c>
      <c r="K579" s="1413" t="s">
        <v>2674</v>
      </c>
      <c r="L579" s="125" t="s">
        <v>2675</v>
      </c>
    </row>
    <row r="580" spans="1:12" s="106" customFormat="1" ht="63" hidden="1">
      <c r="A580" s="172"/>
      <c r="B580" s="454"/>
      <c r="C580" s="125">
        <v>36</v>
      </c>
      <c r="D580" s="125" t="s">
        <v>2676</v>
      </c>
      <c r="E580" s="9" t="s">
        <v>22</v>
      </c>
      <c r="F580" s="9" t="s">
        <v>2624</v>
      </c>
      <c r="G580" s="27">
        <v>7.0000000000000007E-2</v>
      </c>
      <c r="H580" s="3"/>
      <c r="I580" s="27">
        <f t="shared" si="5"/>
        <v>7.0000000000000007E-2</v>
      </c>
      <c r="J580" s="27" t="s">
        <v>133</v>
      </c>
      <c r="K580" s="125" t="s">
        <v>2677</v>
      </c>
      <c r="L580" s="125" t="s">
        <v>2678</v>
      </c>
    </row>
    <row r="581" spans="1:12" s="106" customFormat="1" ht="47.25" hidden="1">
      <c r="A581" s="172"/>
      <c r="B581" s="454"/>
      <c r="C581" s="125">
        <v>42</v>
      </c>
      <c r="D581" s="125" t="s">
        <v>2679</v>
      </c>
      <c r="E581" s="9" t="s">
        <v>22</v>
      </c>
      <c r="F581" s="9" t="s">
        <v>2624</v>
      </c>
      <c r="G581" s="27">
        <v>0.96</v>
      </c>
      <c r="H581" s="3"/>
      <c r="I581" s="27">
        <f t="shared" si="5"/>
        <v>0.96</v>
      </c>
      <c r="J581" s="27" t="s">
        <v>133</v>
      </c>
      <c r="K581" s="125" t="s">
        <v>2668</v>
      </c>
      <c r="L581" s="125" t="s">
        <v>2680</v>
      </c>
    </row>
    <row r="582" spans="1:12" s="323" customFormat="1" ht="23.25" hidden="1" customHeight="1">
      <c r="A582" s="172"/>
      <c r="B582" s="454"/>
      <c r="C582" s="125">
        <v>43</v>
      </c>
      <c r="D582" s="28" t="s">
        <v>2681</v>
      </c>
      <c r="E582" s="28" t="s">
        <v>23</v>
      </c>
      <c r="F582" s="28" t="s">
        <v>2624</v>
      </c>
      <c r="G582" s="450">
        <v>2.1</v>
      </c>
      <c r="H582" s="1418"/>
      <c r="I582" s="1418">
        <v>2.1</v>
      </c>
      <c r="J582" s="403" t="s">
        <v>133</v>
      </c>
      <c r="K582" s="403" t="s">
        <v>2682</v>
      </c>
      <c r="L582" s="403" t="s">
        <v>2683</v>
      </c>
    </row>
    <row r="583" spans="1:12" s="106" customFormat="1" ht="60.6" hidden="1" customHeight="1">
      <c r="A583" s="172"/>
      <c r="B583" s="454"/>
      <c r="C583" s="125">
        <v>45</v>
      </c>
      <c r="D583" s="125" t="s">
        <v>2684</v>
      </c>
      <c r="E583" s="9" t="s">
        <v>23</v>
      </c>
      <c r="F583" s="9" t="s">
        <v>2685</v>
      </c>
      <c r="G583" s="9">
        <v>15.75</v>
      </c>
      <c r="H583" s="9">
        <v>6</v>
      </c>
      <c r="I583" s="9">
        <v>15.75</v>
      </c>
      <c r="J583" s="9" t="s">
        <v>133</v>
      </c>
      <c r="K583" s="9" t="s">
        <v>2686</v>
      </c>
      <c r="L583" s="9" t="s">
        <v>2687</v>
      </c>
    </row>
    <row r="584" spans="1:12" s="106" customFormat="1" ht="60.6" hidden="1" customHeight="1">
      <c r="A584" s="172"/>
      <c r="B584" s="454"/>
      <c r="C584" s="125">
        <v>46</v>
      </c>
      <c r="D584" s="125" t="s">
        <v>2688</v>
      </c>
      <c r="E584" s="9" t="s">
        <v>24</v>
      </c>
      <c r="F584" s="9" t="s">
        <v>2624</v>
      </c>
      <c r="G584" s="9">
        <v>1</v>
      </c>
      <c r="H584" s="9">
        <v>0.3</v>
      </c>
      <c r="I584" s="9">
        <v>0.3</v>
      </c>
      <c r="J584" s="9" t="s">
        <v>133</v>
      </c>
      <c r="K584" s="9" t="s">
        <v>2689</v>
      </c>
      <c r="L584" s="9" t="s">
        <v>2690</v>
      </c>
    </row>
    <row r="585" spans="1:12" s="106" customFormat="1" ht="82.5" hidden="1" customHeight="1">
      <c r="A585" s="402"/>
      <c r="B585" s="497"/>
      <c r="C585" s="125">
        <v>47</v>
      </c>
      <c r="D585" s="125" t="s">
        <v>2691</v>
      </c>
      <c r="E585" s="9" t="s">
        <v>31</v>
      </c>
      <c r="F585" s="9" t="s">
        <v>2624</v>
      </c>
      <c r="G585" s="9">
        <v>1</v>
      </c>
      <c r="H585" s="9">
        <v>0.3</v>
      </c>
      <c r="I585" s="9">
        <v>0.3</v>
      </c>
      <c r="J585" s="9" t="s">
        <v>133</v>
      </c>
      <c r="K585" s="9" t="s">
        <v>2668</v>
      </c>
      <c r="L585" s="9" t="s">
        <v>2692</v>
      </c>
    </row>
    <row r="586" spans="1:12" s="106" customFormat="1" ht="48" hidden="1" customHeight="1">
      <c r="A586" s="461"/>
      <c r="B586" s="462"/>
      <c r="C586" s="125">
        <v>48</v>
      </c>
      <c r="D586" s="125" t="s">
        <v>2693</v>
      </c>
      <c r="E586" s="9" t="s">
        <v>31</v>
      </c>
      <c r="F586" s="9" t="s">
        <v>2624</v>
      </c>
      <c r="G586" s="9">
        <v>1</v>
      </c>
      <c r="H586" s="9">
        <v>0.5</v>
      </c>
      <c r="I586" s="9">
        <v>0.5</v>
      </c>
      <c r="J586" s="9" t="s">
        <v>133</v>
      </c>
      <c r="K586" s="9" t="s">
        <v>2694</v>
      </c>
      <c r="L586" s="9" t="s">
        <v>2695</v>
      </c>
    </row>
    <row r="587" spans="1:12" s="106" customFormat="1" ht="48" hidden="1" customHeight="1">
      <c r="A587" s="461"/>
      <c r="B587" s="462"/>
      <c r="C587" s="125">
        <v>49</v>
      </c>
      <c r="D587" s="125" t="s">
        <v>2696</v>
      </c>
      <c r="E587" s="125" t="s">
        <v>45</v>
      </c>
      <c r="F587" s="125" t="s">
        <v>25</v>
      </c>
      <c r="G587" s="588">
        <v>1.4</v>
      </c>
      <c r="H587" s="588"/>
      <c r="I587" s="588">
        <v>1.4</v>
      </c>
      <c r="J587" s="125" t="s">
        <v>133</v>
      </c>
      <c r="K587" s="125" t="s">
        <v>2697</v>
      </c>
      <c r="L587" s="9" t="s">
        <v>2698</v>
      </c>
    </row>
    <row r="588" spans="1:12" s="106" customFormat="1" ht="48" hidden="1" customHeight="1">
      <c r="A588" s="461"/>
      <c r="B588" s="462"/>
      <c r="C588" s="455" t="s">
        <v>252</v>
      </c>
      <c r="D588" s="1886" t="s">
        <v>1130</v>
      </c>
      <c r="E588" s="1887"/>
      <c r="F588" s="1888"/>
      <c r="G588" s="459"/>
      <c r="H588" s="172"/>
      <c r="I588" s="172"/>
      <c r="J588" s="172"/>
      <c r="K588" s="172"/>
      <c r="L588" s="172"/>
    </row>
    <row r="589" spans="1:12" s="106" customFormat="1" ht="48" hidden="1" customHeight="1">
      <c r="A589" s="461"/>
      <c r="B589" s="462"/>
      <c r="C589" s="125">
        <v>80</v>
      </c>
      <c r="D589" s="28" t="s">
        <v>2734</v>
      </c>
      <c r="E589" s="9" t="s">
        <v>22</v>
      </c>
      <c r="F589" s="9" t="s">
        <v>2624</v>
      </c>
      <c r="G589" s="27">
        <v>0.03</v>
      </c>
      <c r="H589" s="3"/>
      <c r="I589" s="27">
        <f t="shared" ref="I589" si="6">+G589</f>
        <v>0.03</v>
      </c>
      <c r="J589" s="125" t="s">
        <v>133</v>
      </c>
      <c r="K589" s="125" t="s">
        <v>2735</v>
      </c>
      <c r="L589" s="125" t="s">
        <v>2736</v>
      </c>
    </row>
    <row r="590" spans="1:12" s="106" customFormat="1" ht="48" hidden="1" customHeight="1">
      <c r="A590" s="461"/>
      <c r="B590" s="462"/>
      <c r="C590" s="125">
        <v>81</v>
      </c>
      <c r="D590" s="125" t="s">
        <v>2737</v>
      </c>
      <c r="E590" s="125" t="s">
        <v>31</v>
      </c>
      <c r="F590" s="9" t="s">
        <v>2624</v>
      </c>
      <c r="G590" s="27">
        <v>0.1</v>
      </c>
      <c r="H590" s="125"/>
      <c r="I590" s="27">
        <f>G590</f>
        <v>0.1</v>
      </c>
      <c r="J590" s="125" t="s">
        <v>133</v>
      </c>
      <c r="K590" s="125" t="s">
        <v>2729</v>
      </c>
      <c r="L590" s="125" t="s">
        <v>2738</v>
      </c>
    </row>
    <row r="591" spans="1:12" s="106" customFormat="1" ht="48" hidden="1" customHeight="1">
      <c r="A591" s="461"/>
      <c r="B591" s="462"/>
      <c r="C591" s="125">
        <v>82</v>
      </c>
      <c r="D591" s="125" t="s">
        <v>2739</v>
      </c>
      <c r="E591" s="125" t="s">
        <v>31</v>
      </c>
      <c r="F591" s="9" t="s">
        <v>2624</v>
      </c>
      <c r="G591" s="3">
        <v>0.08</v>
      </c>
      <c r="H591" s="125"/>
      <c r="I591" s="27">
        <f t="shared" ref="I591:I612" si="7">G591</f>
        <v>0.08</v>
      </c>
      <c r="J591" s="125" t="s">
        <v>133</v>
      </c>
      <c r="K591" s="125" t="s">
        <v>2740</v>
      </c>
      <c r="L591" s="125" t="s">
        <v>2741</v>
      </c>
    </row>
    <row r="592" spans="1:12" s="106" customFormat="1" ht="51.6" hidden="1" customHeight="1">
      <c r="A592" s="402"/>
      <c r="B592" s="497"/>
      <c r="C592" s="125">
        <v>83</v>
      </c>
      <c r="D592" s="125" t="s">
        <v>2742</v>
      </c>
      <c r="E592" s="125" t="s">
        <v>31</v>
      </c>
      <c r="F592" s="9" t="s">
        <v>2624</v>
      </c>
      <c r="G592" s="27">
        <v>0.15</v>
      </c>
      <c r="H592" s="125"/>
      <c r="I592" s="27">
        <f t="shared" si="7"/>
        <v>0.15</v>
      </c>
      <c r="J592" s="125" t="s">
        <v>133</v>
      </c>
      <c r="K592" s="125" t="s">
        <v>2743</v>
      </c>
      <c r="L592" s="125" t="s">
        <v>2744</v>
      </c>
    </row>
    <row r="593" spans="1:12" s="282" customFormat="1" ht="20.45" hidden="1" customHeight="1">
      <c r="A593" s="172"/>
      <c r="B593" s="454"/>
      <c r="C593" s="125">
        <v>84</v>
      </c>
      <c r="D593" s="125" t="s">
        <v>2745</v>
      </c>
      <c r="E593" s="125" t="s">
        <v>31</v>
      </c>
      <c r="F593" s="9" t="s">
        <v>2624</v>
      </c>
      <c r="G593" s="27">
        <v>0.4</v>
      </c>
      <c r="H593" s="3"/>
      <c r="I593" s="27">
        <f t="shared" si="7"/>
        <v>0.4</v>
      </c>
      <c r="J593" s="125" t="s">
        <v>133</v>
      </c>
      <c r="K593" s="125" t="s">
        <v>2746</v>
      </c>
      <c r="L593" s="125" t="s">
        <v>2747</v>
      </c>
    </row>
    <row r="594" spans="1:12" s="106" customFormat="1" ht="61.9" hidden="1" customHeight="1">
      <c r="A594" s="172"/>
      <c r="B594" s="454"/>
      <c r="C594" s="125">
        <v>85</v>
      </c>
      <c r="D594" s="125" t="s">
        <v>2748</v>
      </c>
      <c r="E594" s="125" t="s">
        <v>31</v>
      </c>
      <c r="F594" s="9" t="s">
        <v>2624</v>
      </c>
      <c r="G594" s="125">
        <v>0.1</v>
      </c>
      <c r="H594" s="125"/>
      <c r="I594" s="27">
        <f t="shared" si="7"/>
        <v>0.1</v>
      </c>
      <c r="J594" s="125" t="s">
        <v>133</v>
      </c>
      <c r="K594" s="125" t="s">
        <v>2749</v>
      </c>
      <c r="L594" s="125" t="s">
        <v>2750</v>
      </c>
    </row>
    <row r="595" spans="1:12" s="106" customFormat="1" ht="61.9" hidden="1" customHeight="1">
      <c r="A595" s="172"/>
      <c r="B595" s="454"/>
      <c r="C595" s="125">
        <v>86</v>
      </c>
      <c r="D595" s="125" t="s">
        <v>2751</v>
      </c>
      <c r="E595" s="125" t="s">
        <v>31</v>
      </c>
      <c r="F595" s="9" t="s">
        <v>2624</v>
      </c>
      <c r="G595" s="125">
        <v>0.1</v>
      </c>
      <c r="H595" s="125"/>
      <c r="I595" s="27">
        <f t="shared" si="7"/>
        <v>0.1</v>
      </c>
      <c r="J595" s="125" t="s">
        <v>133</v>
      </c>
      <c r="K595" s="125" t="s">
        <v>2752</v>
      </c>
      <c r="L595" s="125" t="s">
        <v>2753</v>
      </c>
    </row>
    <row r="596" spans="1:12" s="106" customFormat="1" ht="61.9" hidden="1" customHeight="1">
      <c r="A596" s="172"/>
      <c r="B596" s="454"/>
      <c r="C596" s="125">
        <v>87</v>
      </c>
      <c r="D596" s="125" t="s">
        <v>2754</v>
      </c>
      <c r="E596" s="125" t="s">
        <v>31</v>
      </c>
      <c r="F596" s="9" t="s">
        <v>2624</v>
      </c>
      <c r="G596" s="125">
        <v>0.11</v>
      </c>
      <c r="H596" s="125"/>
      <c r="I596" s="27">
        <f t="shared" si="7"/>
        <v>0.11</v>
      </c>
      <c r="J596" s="125" t="s">
        <v>133</v>
      </c>
      <c r="K596" s="125" t="s">
        <v>2752</v>
      </c>
      <c r="L596" s="125" t="s">
        <v>2755</v>
      </c>
    </row>
    <row r="597" spans="1:12" s="106" customFormat="1" ht="61.9" hidden="1" customHeight="1">
      <c r="A597" s="172"/>
      <c r="B597" s="454"/>
      <c r="C597" s="125">
        <v>88</v>
      </c>
      <c r="D597" s="125" t="s">
        <v>2756</v>
      </c>
      <c r="E597" s="125" t="s">
        <v>31</v>
      </c>
      <c r="F597" s="9" t="s">
        <v>2624</v>
      </c>
      <c r="G597" s="125">
        <v>0.19</v>
      </c>
      <c r="H597" s="125"/>
      <c r="I597" s="27">
        <f t="shared" si="7"/>
        <v>0.19</v>
      </c>
      <c r="J597" s="125" t="s">
        <v>133</v>
      </c>
      <c r="K597" s="125" t="s">
        <v>2757</v>
      </c>
      <c r="L597" s="125" t="s">
        <v>2758</v>
      </c>
    </row>
    <row r="598" spans="1:12" s="106" customFormat="1" ht="61.9" hidden="1" customHeight="1">
      <c r="A598" s="172"/>
      <c r="B598" s="454"/>
      <c r="C598" s="125">
        <v>89</v>
      </c>
      <c r="D598" s="125" t="s">
        <v>2759</v>
      </c>
      <c r="E598" s="125" t="s">
        <v>31</v>
      </c>
      <c r="F598" s="9" t="s">
        <v>2624</v>
      </c>
      <c r="G598" s="125">
        <v>0.15</v>
      </c>
      <c r="H598" s="125"/>
      <c r="I598" s="27">
        <f t="shared" si="7"/>
        <v>0.15</v>
      </c>
      <c r="J598" s="125" t="s">
        <v>133</v>
      </c>
      <c r="K598" s="125" t="s">
        <v>2757</v>
      </c>
      <c r="L598" s="125" t="s">
        <v>2760</v>
      </c>
    </row>
    <row r="599" spans="1:12" s="106" customFormat="1" ht="61.9" hidden="1" customHeight="1">
      <c r="A599" s="172"/>
      <c r="B599" s="454"/>
      <c r="C599" s="125">
        <v>90</v>
      </c>
      <c r="D599" s="125" t="s">
        <v>2761</v>
      </c>
      <c r="E599" s="125" t="s">
        <v>31</v>
      </c>
      <c r="F599" s="9" t="s">
        <v>2624</v>
      </c>
      <c r="G599" s="125">
        <v>0.21</v>
      </c>
      <c r="H599" s="125"/>
      <c r="I599" s="27">
        <f t="shared" si="7"/>
        <v>0.21</v>
      </c>
      <c r="J599" s="125" t="s">
        <v>133</v>
      </c>
      <c r="K599" s="125" t="s">
        <v>2762</v>
      </c>
      <c r="L599" s="125" t="s">
        <v>2763</v>
      </c>
    </row>
    <row r="600" spans="1:12" s="106" customFormat="1" ht="61.9" hidden="1" customHeight="1">
      <c r="A600" s="172"/>
      <c r="B600" s="454"/>
      <c r="C600" s="125">
        <v>91</v>
      </c>
      <c r="D600" s="125" t="s">
        <v>2764</v>
      </c>
      <c r="E600" s="125" t="s">
        <v>31</v>
      </c>
      <c r="F600" s="9" t="s">
        <v>2624</v>
      </c>
      <c r="G600" s="125">
        <v>0.2</v>
      </c>
      <c r="H600" s="125"/>
      <c r="I600" s="27">
        <f t="shared" si="7"/>
        <v>0.2</v>
      </c>
      <c r="J600" s="125" t="s">
        <v>133</v>
      </c>
      <c r="K600" s="125" t="s">
        <v>2765</v>
      </c>
      <c r="L600" s="125" t="s">
        <v>2766</v>
      </c>
    </row>
    <row r="601" spans="1:12" s="106" customFormat="1" ht="61.9" hidden="1" customHeight="1">
      <c r="A601" s="172"/>
      <c r="B601" s="454"/>
      <c r="C601" s="125">
        <v>92</v>
      </c>
      <c r="D601" s="125" t="s">
        <v>2767</v>
      </c>
      <c r="E601" s="125" t="s">
        <v>31</v>
      </c>
      <c r="F601" s="9" t="s">
        <v>2624</v>
      </c>
      <c r="G601" s="125">
        <v>0.26</v>
      </c>
      <c r="H601" s="125"/>
      <c r="I601" s="27">
        <f t="shared" si="7"/>
        <v>0.26</v>
      </c>
      <c r="J601" s="125" t="s">
        <v>133</v>
      </c>
      <c r="K601" s="125" t="s">
        <v>2768</v>
      </c>
      <c r="L601" s="125" t="s">
        <v>2769</v>
      </c>
    </row>
    <row r="602" spans="1:12" s="106" customFormat="1" ht="61.9" hidden="1" customHeight="1">
      <c r="A602" s="172"/>
      <c r="B602" s="454"/>
      <c r="C602" s="125">
        <v>93</v>
      </c>
      <c r="D602" s="125" t="s">
        <v>2770</v>
      </c>
      <c r="E602" s="125" t="s">
        <v>31</v>
      </c>
      <c r="F602" s="9" t="s">
        <v>2624</v>
      </c>
      <c r="G602" s="125">
        <v>0.12</v>
      </c>
      <c r="H602" s="125"/>
      <c r="I602" s="27">
        <f t="shared" si="7"/>
        <v>0.12</v>
      </c>
      <c r="J602" s="125" t="s">
        <v>133</v>
      </c>
      <c r="K602" s="125" t="s">
        <v>2771</v>
      </c>
      <c r="L602" s="125" t="s">
        <v>2772</v>
      </c>
    </row>
    <row r="603" spans="1:12" s="106" customFormat="1" ht="61.9" hidden="1" customHeight="1">
      <c r="A603" s="172"/>
      <c r="B603" s="454"/>
      <c r="C603" s="125">
        <v>94</v>
      </c>
      <c r="D603" s="125" t="s">
        <v>2773</v>
      </c>
      <c r="E603" s="125" t="s">
        <v>31</v>
      </c>
      <c r="F603" s="9" t="s">
        <v>2624</v>
      </c>
      <c r="G603" s="125">
        <v>0.4</v>
      </c>
      <c r="H603" s="125">
        <v>0.1</v>
      </c>
      <c r="I603" s="27">
        <f t="shared" si="7"/>
        <v>0.4</v>
      </c>
      <c r="J603" s="125" t="s">
        <v>133</v>
      </c>
      <c r="K603" s="125" t="s">
        <v>2774</v>
      </c>
      <c r="L603" s="125" t="s">
        <v>2775</v>
      </c>
    </row>
    <row r="604" spans="1:12" s="106" customFormat="1" ht="61.9" hidden="1" customHeight="1">
      <c r="A604" s="172"/>
      <c r="B604" s="454"/>
      <c r="C604" s="125">
        <v>95</v>
      </c>
      <c r="D604" s="125" t="s">
        <v>2776</v>
      </c>
      <c r="E604" s="125" t="s">
        <v>31</v>
      </c>
      <c r="F604" s="9" t="s">
        <v>2624</v>
      </c>
      <c r="G604" s="125">
        <v>0.1</v>
      </c>
      <c r="H604" s="125"/>
      <c r="I604" s="27">
        <f t="shared" si="7"/>
        <v>0.1</v>
      </c>
      <c r="J604" s="125" t="s">
        <v>133</v>
      </c>
      <c r="K604" s="125" t="s">
        <v>2732</v>
      </c>
      <c r="L604" s="125" t="s">
        <v>2777</v>
      </c>
    </row>
    <row r="605" spans="1:12" s="106" customFormat="1" ht="61.9" hidden="1" customHeight="1">
      <c r="A605" s="172"/>
      <c r="B605" s="454"/>
      <c r="C605" s="125">
        <v>96</v>
      </c>
      <c r="D605" s="125" t="s">
        <v>2778</v>
      </c>
      <c r="E605" s="125" t="s">
        <v>31</v>
      </c>
      <c r="F605" s="9" t="s">
        <v>2624</v>
      </c>
      <c r="G605" s="125">
        <v>0.23</v>
      </c>
      <c r="H605" s="125"/>
      <c r="I605" s="27">
        <f t="shared" si="7"/>
        <v>0.23</v>
      </c>
      <c r="J605" s="125" t="s">
        <v>133</v>
      </c>
      <c r="K605" s="125" t="s">
        <v>2779</v>
      </c>
      <c r="L605" s="125" t="s">
        <v>2780</v>
      </c>
    </row>
    <row r="606" spans="1:12" s="106" customFormat="1" ht="61.9" hidden="1" customHeight="1">
      <c r="A606" s="172"/>
      <c r="B606" s="454"/>
      <c r="C606" s="125">
        <v>97</v>
      </c>
      <c r="D606" s="125" t="s">
        <v>2781</v>
      </c>
      <c r="E606" s="125" t="s">
        <v>31</v>
      </c>
      <c r="F606" s="9" t="s">
        <v>2624</v>
      </c>
      <c r="G606" s="125">
        <v>0.15</v>
      </c>
      <c r="H606" s="125"/>
      <c r="I606" s="27">
        <f t="shared" si="7"/>
        <v>0.15</v>
      </c>
      <c r="J606" s="125" t="s">
        <v>133</v>
      </c>
      <c r="K606" s="125" t="s">
        <v>2782</v>
      </c>
      <c r="L606" s="125" t="s">
        <v>2783</v>
      </c>
    </row>
    <row r="607" spans="1:12" s="106" customFormat="1" ht="61.9" hidden="1" customHeight="1">
      <c r="A607" s="172"/>
      <c r="B607" s="454"/>
      <c r="C607" s="125">
        <v>98</v>
      </c>
      <c r="D607" s="125" t="s">
        <v>2784</v>
      </c>
      <c r="E607" s="125" t="s">
        <v>31</v>
      </c>
      <c r="F607" s="9" t="s">
        <v>2624</v>
      </c>
      <c r="G607" s="125">
        <v>7.0000000000000007E-2</v>
      </c>
      <c r="H607" s="125"/>
      <c r="I607" s="27">
        <f t="shared" si="7"/>
        <v>7.0000000000000007E-2</v>
      </c>
      <c r="J607" s="125" t="s">
        <v>133</v>
      </c>
      <c r="K607" s="125" t="s">
        <v>2765</v>
      </c>
      <c r="L607" s="125" t="s">
        <v>2785</v>
      </c>
    </row>
    <row r="608" spans="1:12" s="106" customFormat="1" ht="61.9" hidden="1" customHeight="1">
      <c r="A608" s="172"/>
      <c r="B608" s="454"/>
      <c r="C608" s="125">
        <v>99</v>
      </c>
      <c r="D608" s="125" t="s">
        <v>2786</v>
      </c>
      <c r="E608" s="125" t="s">
        <v>24</v>
      </c>
      <c r="F608" s="9" t="s">
        <v>2624</v>
      </c>
      <c r="G608" s="125">
        <v>0.6</v>
      </c>
      <c r="H608" s="125"/>
      <c r="I608" s="27">
        <f t="shared" si="7"/>
        <v>0.6</v>
      </c>
      <c r="J608" s="125" t="s">
        <v>133</v>
      </c>
      <c r="K608" s="125" t="s">
        <v>2743</v>
      </c>
      <c r="L608" s="125" t="s">
        <v>2787</v>
      </c>
    </row>
    <row r="609" spans="1:12" s="106" customFormat="1" ht="61.9" hidden="1" customHeight="1">
      <c r="A609" s="172"/>
      <c r="B609" s="454"/>
      <c r="C609" s="125">
        <v>100</v>
      </c>
      <c r="D609" s="125" t="s">
        <v>2788</v>
      </c>
      <c r="E609" s="125" t="s">
        <v>24</v>
      </c>
      <c r="F609" s="9" t="s">
        <v>2624</v>
      </c>
      <c r="G609" s="125">
        <v>1.1000000000000001</v>
      </c>
      <c r="H609" s="125">
        <v>0.2</v>
      </c>
      <c r="I609" s="27">
        <f t="shared" si="7"/>
        <v>1.1000000000000001</v>
      </c>
      <c r="J609" s="125" t="s">
        <v>133</v>
      </c>
      <c r="K609" s="125" t="s">
        <v>2638</v>
      </c>
      <c r="L609" s="125" t="s">
        <v>2789</v>
      </c>
    </row>
    <row r="610" spans="1:12" s="106" customFormat="1" ht="61.9" hidden="1" customHeight="1">
      <c r="A610" s="172"/>
      <c r="B610" s="454"/>
      <c r="C610" s="125">
        <v>101</v>
      </c>
      <c r="D610" s="125" t="s">
        <v>2790</v>
      </c>
      <c r="E610" s="125" t="s">
        <v>24</v>
      </c>
      <c r="F610" s="9" t="s">
        <v>2624</v>
      </c>
      <c r="G610" s="27">
        <v>0.46</v>
      </c>
      <c r="H610" s="3"/>
      <c r="I610" s="27">
        <f t="shared" si="7"/>
        <v>0.46</v>
      </c>
      <c r="J610" s="125" t="s">
        <v>133</v>
      </c>
      <c r="K610" s="125" t="s">
        <v>2791</v>
      </c>
      <c r="L610" s="125" t="s">
        <v>2792</v>
      </c>
    </row>
    <row r="611" spans="1:12" s="106" customFormat="1" ht="61.9" hidden="1" customHeight="1">
      <c r="A611" s="172"/>
      <c r="B611" s="454"/>
      <c r="C611" s="125">
        <v>102</v>
      </c>
      <c r="D611" s="125" t="s">
        <v>2793</v>
      </c>
      <c r="E611" s="125" t="s">
        <v>23</v>
      </c>
      <c r="F611" s="9" t="s">
        <v>2624</v>
      </c>
      <c r="G611" s="27">
        <v>1.2</v>
      </c>
      <c r="H611" s="3">
        <v>0.5</v>
      </c>
      <c r="I611" s="27">
        <f t="shared" si="7"/>
        <v>1.2</v>
      </c>
      <c r="J611" s="125" t="s">
        <v>133</v>
      </c>
      <c r="K611" s="125" t="s">
        <v>2791</v>
      </c>
      <c r="L611" s="125" t="s">
        <v>2794</v>
      </c>
    </row>
    <row r="612" spans="1:12" s="106" customFormat="1" ht="61.9" hidden="1" customHeight="1">
      <c r="A612" s="172"/>
      <c r="B612" s="454"/>
      <c r="C612" s="125">
        <v>103</v>
      </c>
      <c r="D612" s="125" t="s">
        <v>2795</v>
      </c>
      <c r="E612" s="125" t="s">
        <v>23</v>
      </c>
      <c r="F612" s="9" t="s">
        <v>2624</v>
      </c>
      <c r="G612" s="3">
        <v>2.33</v>
      </c>
      <c r="H612" s="125">
        <v>0.9</v>
      </c>
      <c r="I612" s="27">
        <f t="shared" si="7"/>
        <v>2.33</v>
      </c>
      <c r="J612" s="125" t="s">
        <v>133</v>
      </c>
      <c r="K612" s="125" t="s">
        <v>2796</v>
      </c>
      <c r="L612" s="125" t="s">
        <v>2797</v>
      </c>
    </row>
    <row r="613" spans="1:12" s="106" customFormat="1" ht="61.9" hidden="1" customHeight="1">
      <c r="A613" s="172"/>
      <c r="B613" s="454"/>
      <c r="C613" s="125">
        <v>104</v>
      </c>
      <c r="D613" s="125" t="s">
        <v>2798</v>
      </c>
      <c r="E613" s="125" t="s">
        <v>23</v>
      </c>
      <c r="F613" s="9" t="s">
        <v>2624</v>
      </c>
      <c r="G613" s="3">
        <v>0.3</v>
      </c>
      <c r="H613" s="3"/>
      <c r="I613" s="27">
        <f t="shared" ref="I613" si="8">G613</f>
        <v>0.3</v>
      </c>
      <c r="J613" s="125" t="s">
        <v>133</v>
      </c>
      <c r="K613" s="125" t="s">
        <v>2796</v>
      </c>
      <c r="L613" s="125" t="s">
        <v>2799</v>
      </c>
    </row>
    <row r="614" spans="1:12" s="106" customFormat="1" ht="61.9" hidden="1" customHeight="1">
      <c r="A614" s="172"/>
      <c r="B614" s="454"/>
      <c r="C614" s="1871" t="s">
        <v>197</v>
      </c>
      <c r="D614" s="1872"/>
      <c r="E614" s="274"/>
      <c r="F614" s="274"/>
      <c r="G614" s="459"/>
      <c r="H614" s="172"/>
      <c r="I614" s="172"/>
      <c r="J614" s="172"/>
      <c r="K614" s="172"/>
      <c r="L614" s="274"/>
    </row>
    <row r="615" spans="1:12" s="106" customFormat="1" ht="61.9" hidden="1" customHeight="1">
      <c r="A615" s="172"/>
      <c r="B615" s="454"/>
      <c r="C615" s="455" t="s">
        <v>251</v>
      </c>
      <c r="D615" s="1871" t="s">
        <v>803</v>
      </c>
      <c r="E615" s="1875"/>
      <c r="F615" s="1872"/>
      <c r="G615" s="459"/>
      <c r="H615" s="172"/>
      <c r="I615" s="172"/>
      <c r="J615" s="172"/>
      <c r="K615" s="172"/>
      <c r="L615" s="274"/>
    </row>
    <row r="616" spans="1:12" s="106" customFormat="1" ht="61.9" hidden="1" customHeight="1">
      <c r="A616" s="172"/>
      <c r="B616" s="454"/>
      <c r="C616" s="467" t="s">
        <v>491</v>
      </c>
      <c r="D616" s="1868" t="s">
        <v>801</v>
      </c>
      <c r="E616" s="1881"/>
      <c r="F616" s="1882"/>
      <c r="G616" s="459"/>
      <c r="H616" s="467"/>
      <c r="I616" s="467"/>
      <c r="J616" s="467"/>
      <c r="K616" s="467"/>
      <c r="L616" s="466"/>
    </row>
    <row r="617" spans="1:12" s="106" customFormat="1" ht="61.9" hidden="1" customHeight="1">
      <c r="A617" s="172"/>
      <c r="B617" s="454"/>
      <c r="C617" s="540">
        <v>16</v>
      </c>
      <c r="D617" s="778" t="s">
        <v>283</v>
      </c>
      <c r="E617" s="540" t="s">
        <v>12</v>
      </c>
      <c r="F617" s="540" t="s">
        <v>284</v>
      </c>
      <c r="G617" s="540">
        <v>3.9</v>
      </c>
      <c r="H617" s="197">
        <v>3.9</v>
      </c>
      <c r="I617" s="540">
        <v>3.9</v>
      </c>
      <c r="J617" s="540" t="s">
        <v>227</v>
      </c>
      <c r="K617" s="540" t="s">
        <v>285</v>
      </c>
      <c r="L617" s="778" t="s">
        <v>566</v>
      </c>
    </row>
    <row r="618" spans="1:12" s="106" customFormat="1" ht="61.9" hidden="1" customHeight="1">
      <c r="A618" s="172"/>
      <c r="B618" s="454"/>
      <c r="C618" s="540">
        <v>17</v>
      </c>
      <c r="D618" s="778" t="s">
        <v>450</v>
      </c>
      <c r="E618" s="540" t="s">
        <v>31</v>
      </c>
      <c r="F618" s="540" t="s">
        <v>150</v>
      </c>
      <c r="G618" s="540">
        <v>0.76</v>
      </c>
      <c r="H618" s="197">
        <v>0.76</v>
      </c>
      <c r="I618" s="540">
        <v>0.76</v>
      </c>
      <c r="J618" s="919" t="s">
        <v>47</v>
      </c>
      <c r="K618" s="540" t="s">
        <v>449</v>
      </c>
      <c r="L618" s="778" t="s">
        <v>451</v>
      </c>
    </row>
    <row r="619" spans="1:12" s="340" customFormat="1" ht="15.75" hidden="1" customHeight="1">
      <c r="A619" s="172"/>
      <c r="B619" s="454"/>
      <c r="C619" s="1270">
        <v>18</v>
      </c>
      <c r="D619" s="1271" t="s">
        <v>288</v>
      </c>
      <c r="E619" s="1272" t="s">
        <v>32</v>
      </c>
      <c r="F619" s="1272" t="s">
        <v>139</v>
      </c>
      <c r="G619" s="1270">
        <v>0.49</v>
      </c>
      <c r="H619" s="1273">
        <v>0.49</v>
      </c>
      <c r="I619" s="1272">
        <v>0.49</v>
      </c>
      <c r="J619" s="1272" t="s">
        <v>47</v>
      </c>
      <c r="K619" s="1272" t="s">
        <v>134</v>
      </c>
      <c r="L619" s="1271" t="s">
        <v>289</v>
      </c>
    </row>
    <row r="620" spans="1:12" s="282" customFormat="1" ht="48.75" hidden="1" customHeight="1">
      <c r="A620" s="172"/>
      <c r="B620" s="454"/>
      <c r="C620" s="1270">
        <v>20</v>
      </c>
      <c r="D620" s="1275" t="s">
        <v>240</v>
      </c>
      <c r="E620" s="1270" t="s">
        <v>22</v>
      </c>
      <c r="F620" s="1270" t="s">
        <v>135</v>
      </c>
      <c r="G620" s="1270">
        <v>0.49390000000000001</v>
      </c>
      <c r="H620" s="1276">
        <v>0.49390000000000001</v>
      </c>
      <c r="I620" s="1270">
        <v>0.49390000000000001</v>
      </c>
      <c r="J620" s="1270" t="s">
        <v>227</v>
      </c>
      <c r="K620" s="1270" t="s">
        <v>136</v>
      </c>
      <c r="L620" s="1275" t="s">
        <v>241</v>
      </c>
    </row>
    <row r="621" spans="1:12" s="324" customFormat="1" ht="47.25" hidden="1">
      <c r="A621" s="496"/>
      <c r="B621" s="535"/>
      <c r="C621" s="1270">
        <v>26</v>
      </c>
      <c r="D621" s="1275" t="s">
        <v>140</v>
      </c>
      <c r="E621" s="1270" t="s">
        <v>22</v>
      </c>
      <c r="F621" s="1270" t="s">
        <v>139</v>
      </c>
      <c r="G621" s="1270">
        <v>0.49</v>
      </c>
      <c r="H621" s="1273">
        <v>0.49</v>
      </c>
      <c r="I621" s="1270">
        <v>0.49</v>
      </c>
      <c r="J621" s="1270" t="s">
        <v>227</v>
      </c>
      <c r="K621" s="1270" t="s">
        <v>141</v>
      </c>
      <c r="L621" s="1275" t="s">
        <v>142</v>
      </c>
    </row>
    <row r="622" spans="1:12" s="299" customFormat="1" ht="47.25" hidden="1">
      <c r="A622" s="172"/>
      <c r="B622" s="454"/>
      <c r="C622" s="1270">
        <v>27</v>
      </c>
      <c r="D622" s="1275" t="s">
        <v>144</v>
      </c>
      <c r="E622" s="1270" t="s">
        <v>24</v>
      </c>
      <c r="F622" s="1270" t="s">
        <v>46</v>
      </c>
      <c r="G622" s="1270">
        <v>1.2</v>
      </c>
      <c r="H622" s="1276">
        <v>1.2</v>
      </c>
      <c r="I622" s="1270">
        <v>1.2</v>
      </c>
      <c r="J622" s="1270" t="s">
        <v>227</v>
      </c>
      <c r="K622" s="1270" t="s">
        <v>137</v>
      </c>
      <c r="L622" s="1275" t="s">
        <v>145</v>
      </c>
    </row>
    <row r="623" spans="1:12" s="299" customFormat="1" ht="47.25" hidden="1">
      <c r="A623" s="172"/>
      <c r="B623" s="454"/>
      <c r="C623" s="1270">
        <v>29</v>
      </c>
      <c r="D623" s="1275" t="s">
        <v>286</v>
      </c>
      <c r="E623" s="1270" t="s">
        <v>59</v>
      </c>
      <c r="F623" s="1270" t="s">
        <v>27</v>
      </c>
      <c r="G623" s="1270">
        <v>0.78</v>
      </c>
      <c r="H623" s="1276"/>
      <c r="I623" s="1270">
        <v>0.78</v>
      </c>
      <c r="J623" s="1270" t="s">
        <v>281</v>
      </c>
      <c r="K623" s="1270" t="s">
        <v>230</v>
      </c>
      <c r="L623" s="1275" t="s">
        <v>287</v>
      </c>
    </row>
    <row r="624" spans="1:12" s="1274" customFormat="1" ht="47.25" hidden="1">
      <c r="A624" s="1234"/>
      <c r="B624" s="1235"/>
      <c r="C624" s="1270">
        <v>33</v>
      </c>
      <c r="D624" s="1271" t="s">
        <v>290</v>
      </c>
      <c r="E624" s="1272" t="s">
        <v>22</v>
      </c>
      <c r="F624" s="1272" t="s">
        <v>139</v>
      </c>
      <c r="G624" s="1277">
        <v>0.49519999999999997</v>
      </c>
      <c r="H624" s="1278">
        <v>0.49519999999999997</v>
      </c>
      <c r="I624" s="1278">
        <v>0.49519999999999997</v>
      </c>
      <c r="J624" s="1272" t="s">
        <v>47</v>
      </c>
      <c r="K624" s="1272" t="s">
        <v>291</v>
      </c>
      <c r="L624" s="1271" t="s">
        <v>292</v>
      </c>
    </row>
    <row r="625" spans="1:12" s="1274" customFormat="1" ht="63" hidden="1">
      <c r="A625" s="1234"/>
      <c r="B625" s="1235"/>
      <c r="C625" s="1270">
        <v>34</v>
      </c>
      <c r="D625" s="1275" t="s">
        <v>1019</v>
      </c>
      <c r="E625" s="1270" t="s">
        <v>12</v>
      </c>
      <c r="F625" s="1270" t="s">
        <v>462</v>
      </c>
      <c r="G625" s="1270">
        <v>2.6</v>
      </c>
      <c r="H625" s="1279">
        <v>2.21</v>
      </c>
      <c r="I625" s="1270">
        <v>2.6</v>
      </c>
      <c r="J625" s="1272" t="s">
        <v>47</v>
      </c>
      <c r="K625" s="1270" t="s">
        <v>463</v>
      </c>
      <c r="L625" s="1275" t="s">
        <v>567</v>
      </c>
    </row>
    <row r="626" spans="1:12" s="1274" customFormat="1" ht="31.5" hidden="1">
      <c r="A626" s="1234"/>
      <c r="B626" s="1235"/>
      <c r="C626" s="1270">
        <v>36</v>
      </c>
      <c r="D626" s="1275" t="s">
        <v>296</v>
      </c>
      <c r="E626" s="1270" t="s">
        <v>59</v>
      </c>
      <c r="F626" s="1270" t="s">
        <v>25</v>
      </c>
      <c r="G626" s="1270">
        <v>0.09</v>
      </c>
      <c r="H626" s="1279">
        <v>0.09</v>
      </c>
      <c r="I626" s="1270">
        <v>0.09</v>
      </c>
      <c r="J626" s="1272" t="s">
        <v>47</v>
      </c>
      <c r="K626" s="1270" t="s">
        <v>138</v>
      </c>
      <c r="L626" s="1275" t="s">
        <v>1020</v>
      </c>
    </row>
    <row r="627" spans="1:12" s="1274" customFormat="1" ht="63" hidden="1">
      <c r="A627" s="1234"/>
      <c r="B627" s="1235"/>
      <c r="C627" s="540">
        <v>40</v>
      </c>
      <c r="D627" s="778" t="s">
        <v>571</v>
      </c>
      <c r="E627" s="540" t="s">
        <v>20</v>
      </c>
      <c r="F627" s="540" t="s">
        <v>282</v>
      </c>
      <c r="G627" s="540">
        <v>0.25</v>
      </c>
      <c r="H627" s="540">
        <v>0.25</v>
      </c>
      <c r="I627" s="540">
        <v>0.25</v>
      </c>
      <c r="J627" s="540" t="s">
        <v>47</v>
      </c>
      <c r="K627" s="540" t="s">
        <v>449</v>
      </c>
      <c r="L627" s="778" t="s">
        <v>572</v>
      </c>
    </row>
    <row r="628" spans="1:12" s="1274" customFormat="1" ht="63" hidden="1">
      <c r="A628" s="1234"/>
      <c r="B628" s="1235"/>
      <c r="C628" s="540">
        <v>41</v>
      </c>
      <c r="D628" s="778" t="s">
        <v>573</v>
      </c>
      <c r="E628" s="540" t="s">
        <v>20</v>
      </c>
      <c r="F628" s="540" t="s">
        <v>282</v>
      </c>
      <c r="G628" s="540">
        <v>0.25</v>
      </c>
      <c r="H628" s="540">
        <v>0.25</v>
      </c>
      <c r="I628" s="540">
        <v>0.25</v>
      </c>
      <c r="J628" s="540" t="s">
        <v>47</v>
      </c>
      <c r="K628" s="540" t="s">
        <v>449</v>
      </c>
      <c r="L628" s="778" t="s">
        <v>574</v>
      </c>
    </row>
    <row r="629" spans="1:12" s="1274" customFormat="1" ht="47.25" hidden="1">
      <c r="A629" s="1234"/>
      <c r="B629" s="1235"/>
      <c r="C629" s="540">
        <v>42</v>
      </c>
      <c r="D629" s="778" t="s">
        <v>575</v>
      </c>
      <c r="E629" s="540" t="s">
        <v>20</v>
      </c>
      <c r="F629" s="540" t="s">
        <v>282</v>
      </c>
      <c r="G629" s="540">
        <v>0.3</v>
      </c>
      <c r="H629" s="540">
        <v>0.3</v>
      </c>
      <c r="I629" s="540">
        <v>0.3</v>
      </c>
      <c r="J629" s="540" t="s">
        <v>47</v>
      </c>
      <c r="K629" s="540" t="s">
        <v>449</v>
      </c>
      <c r="L629" s="778" t="s">
        <v>576</v>
      </c>
    </row>
    <row r="630" spans="1:12" s="1274" customFormat="1" ht="47.25" hidden="1">
      <c r="A630" s="1234"/>
      <c r="B630" s="1235"/>
      <c r="C630" s="1270">
        <v>43</v>
      </c>
      <c r="D630" s="1275" t="s">
        <v>583</v>
      </c>
      <c r="E630" s="1270" t="s">
        <v>23</v>
      </c>
      <c r="F630" s="1270" t="s">
        <v>282</v>
      </c>
      <c r="G630" s="1270">
        <v>0.4</v>
      </c>
      <c r="H630" s="1270">
        <v>0.3</v>
      </c>
      <c r="I630" s="1270">
        <v>0.4</v>
      </c>
      <c r="J630" s="1270" t="s">
        <v>227</v>
      </c>
      <c r="K630" s="1270" t="s">
        <v>448</v>
      </c>
      <c r="L630" s="1275" t="s">
        <v>584</v>
      </c>
    </row>
    <row r="631" spans="1:12" s="1274" customFormat="1" ht="47.25" hidden="1">
      <c r="A631" s="1234"/>
      <c r="B631" s="1235"/>
      <c r="C631" s="540">
        <v>44</v>
      </c>
      <c r="D631" s="778" t="s">
        <v>578</v>
      </c>
      <c r="E631" s="540" t="s">
        <v>24</v>
      </c>
      <c r="F631" s="540" t="s">
        <v>282</v>
      </c>
      <c r="G631" s="540">
        <v>0.24</v>
      </c>
      <c r="H631" s="540">
        <v>0.24</v>
      </c>
      <c r="I631" s="540">
        <v>0.24</v>
      </c>
      <c r="J631" s="540" t="s">
        <v>227</v>
      </c>
      <c r="K631" s="540" t="s">
        <v>570</v>
      </c>
      <c r="L631" s="778" t="s">
        <v>579</v>
      </c>
    </row>
    <row r="632" spans="1:12" s="299" customFormat="1" ht="78.75" hidden="1">
      <c r="A632" s="172"/>
      <c r="B632" s="454"/>
      <c r="C632" s="1270">
        <v>45</v>
      </c>
      <c r="D632" s="1280" t="s">
        <v>740</v>
      </c>
      <c r="E632" s="1234" t="s">
        <v>23</v>
      </c>
      <c r="F632" s="1234" t="s">
        <v>282</v>
      </c>
      <c r="G632" s="1270">
        <v>23</v>
      </c>
      <c r="H632" s="1270">
        <v>3</v>
      </c>
      <c r="I632" s="1270">
        <v>3</v>
      </c>
      <c r="J632" s="1270" t="s">
        <v>227</v>
      </c>
      <c r="K632" s="1234" t="s">
        <v>741</v>
      </c>
      <c r="L632" s="1280" t="s">
        <v>742</v>
      </c>
    </row>
    <row r="633" spans="1:12" s="299" customFormat="1" ht="15.75" hidden="1">
      <c r="A633" s="172"/>
      <c r="B633" s="454"/>
      <c r="C633" s="469" t="s">
        <v>470</v>
      </c>
      <c r="D633" s="1868" t="s">
        <v>797</v>
      </c>
      <c r="E633" s="1869"/>
      <c r="F633" s="1870"/>
      <c r="G633" s="459"/>
      <c r="H633" s="467"/>
      <c r="I633" s="467"/>
      <c r="J633" s="467"/>
      <c r="K633" s="467"/>
      <c r="L633" s="466"/>
    </row>
    <row r="634" spans="1:12" s="299" customFormat="1" ht="78.75" hidden="1">
      <c r="A634" s="172"/>
      <c r="B634" s="454"/>
      <c r="C634" s="540">
        <v>49</v>
      </c>
      <c r="D634" s="784" t="s">
        <v>582</v>
      </c>
      <c r="E634" s="197" t="s">
        <v>23</v>
      </c>
      <c r="F634" s="784" t="s">
        <v>282</v>
      </c>
      <c r="G634" s="198">
        <v>0.6</v>
      </c>
      <c r="H634" s="197">
        <v>0.6</v>
      </c>
      <c r="I634" s="197">
        <v>0.6</v>
      </c>
      <c r="J634" s="197" t="s">
        <v>227</v>
      </c>
      <c r="K634" s="197" t="s">
        <v>581</v>
      </c>
      <c r="L634" s="784" t="s">
        <v>1021</v>
      </c>
    </row>
    <row r="635" spans="1:12" s="1274" customFormat="1" ht="15.75" hidden="1">
      <c r="A635" s="1234"/>
      <c r="B635" s="1235"/>
      <c r="C635" s="455" t="s">
        <v>252</v>
      </c>
      <c r="D635" s="1871" t="s">
        <v>1130</v>
      </c>
      <c r="E635" s="1875"/>
      <c r="F635" s="1872"/>
      <c r="G635" s="459"/>
      <c r="H635" s="172"/>
      <c r="I635" s="172"/>
      <c r="J635" s="172"/>
      <c r="K635" s="172"/>
      <c r="L635" s="274"/>
    </row>
    <row r="636" spans="1:12" s="299" customFormat="1" ht="110.25" hidden="1">
      <c r="A636" s="172"/>
      <c r="B636" s="454"/>
      <c r="C636" s="726">
        <v>101</v>
      </c>
      <c r="D636" s="924" t="s">
        <v>1041</v>
      </c>
      <c r="E636" s="924" t="s">
        <v>23</v>
      </c>
      <c r="F636" s="925" t="s">
        <v>282</v>
      </c>
      <c r="G636" s="926">
        <v>8.5</v>
      </c>
      <c r="H636" s="926">
        <v>8</v>
      </c>
      <c r="I636" s="926">
        <v>8.5</v>
      </c>
      <c r="J636" s="924" t="s">
        <v>1042</v>
      </c>
      <c r="K636" s="925" t="s">
        <v>1043</v>
      </c>
      <c r="L636" s="924" t="s">
        <v>1044</v>
      </c>
    </row>
    <row r="637" spans="1:12" s="1274" customFormat="1" ht="63" hidden="1">
      <c r="A637" s="1234"/>
      <c r="B637" s="1235"/>
      <c r="C637" s="92">
        <v>102</v>
      </c>
      <c r="D637" s="924" t="s">
        <v>1045</v>
      </c>
      <c r="E637" s="924" t="s">
        <v>59</v>
      </c>
      <c r="F637" s="925" t="s">
        <v>282</v>
      </c>
      <c r="G637" s="926">
        <v>0.15</v>
      </c>
      <c r="H637" s="926"/>
      <c r="I637" s="926">
        <v>0.15</v>
      </c>
      <c r="J637" s="925" t="s">
        <v>227</v>
      </c>
      <c r="K637" s="925" t="s">
        <v>137</v>
      </c>
      <c r="L637" s="924" t="s">
        <v>1046</v>
      </c>
    </row>
    <row r="638" spans="1:12" s="324" customFormat="1" ht="15.75" hidden="1">
      <c r="A638" s="496"/>
      <c r="B638" s="535"/>
      <c r="C638" s="1871" t="s">
        <v>198</v>
      </c>
      <c r="D638" s="1872"/>
      <c r="E638" s="274"/>
      <c r="F638" s="274"/>
      <c r="G638" s="459"/>
      <c r="H638" s="172"/>
      <c r="I638" s="172"/>
      <c r="J638" s="172"/>
      <c r="K638" s="172"/>
      <c r="L638" s="274"/>
    </row>
    <row r="639" spans="1:12" s="299" customFormat="1" ht="15.75" hidden="1">
      <c r="A639" s="172"/>
      <c r="B639" s="454"/>
      <c r="C639" s="455" t="s">
        <v>251</v>
      </c>
      <c r="D639" s="1871" t="s">
        <v>803</v>
      </c>
      <c r="E639" s="1873"/>
      <c r="F639" s="1874"/>
      <c r="G639" s="459"/>
      <c r="H639" s="172"/>
      <c r="I639" s="172"/>
      <c r="J639" s="172"/>
      <c r="K639" s="172"/>
      <c r="L639" s="274"/>
    </row>
    <row r="640" spans="1:12" s="282" customFormat="1" ht="18.600000000000001" hidden="1" customHeight="1">
      <c r="A640" s="172"/>
      <c r="B640" s="454"/>
      <c r="C640" s="467" t="s">
        <v>491</v>
      </c>
      <c r="D640" s="1868" t="s">
        <v>801</v>
      </c>
      <c r="E640" s="1881"/>
      <c r="F640" s="1882"/>
      <c r="G640" s="459"/>
      <c r="H640" s="467"/>
      <c r="I640" s="467"/>
      <c r="J640" s="467"/>
      <c r="K640" s="467"/>
      <c r="L640" s="466"/>
    </row>
    <row r="641" spans="1:55" s="299" customFormat="1" ht="51" hidden="1">
      <c r="A641" s="496"/>
      <c r="B641" s="535"/>
      <c r="C641" s="927">
        <v>1</v>
      </c>
      <c r="D641" s="928" t="s">
        <v>375</v>
      </c>
      <c r="E641" s="927" t="s">
        <v>22</v>
      </c>
      <c r="F641" s="927" t="s">
        <v>373</v>
      </c>
      <c r="G641" s="927" t="s">
        <v>1049</v>
      </c>
      <c r="H641" s="927">
        <v>0.49</v>
      </c>
      <c r="I641" s="929">
        <v>0.49</v>
      </c>
      <c r="J641" s="927" t="s">
        <v>374</v>
      </c>
      <c r="K641" s="927" t="s">
        <v>376</v>
      </c>
      <c r="L641" s="1281" t="s">
        <v>1050</v>
      </c>
    </row>
    <row r="642" spans="1:55" s="299" customFormat="1" ht="79.900000000000006" hidden="1" customHeight="1">
      <c r="A642" s="496"/>
      <c r="B642" s="535"/>
      <c r="C642" s="927">
        <v>3</v>
      </c>
      <c r="D642" s="930" t="s">
        <v>379</v>
      </c>
      <c r="E642" s="927" t="s">
        <v>23</v>
      </c>
      <c r="F642" s="927" t="s">
        <v>377</v>
      </c>
      <c r="G642" s="927">
        <v>0.57999999999999996</v>
      </c>
      <c r="H642" s="929"/>
      <c r="I642" s="929">
        <v>0.12</v>
      </c>
      <c r="J642" s="927" t="s">
        <v>374</v>
      </c>
      <c r="K642" s="927" t="s">
        <v>380</v>
      </c>
      <c r="L642" s="930" t="s">
        <v>1051</v>
      </c>
    </row>
    <row r="643" spans="1:55" s="340" customFormat="1" ht="51" hidden="1">
      <c r="A643" s="172"/>
      <c r="B643" s="454"/>
      <c r="C643" s="927">
        <v>5</v>
      </c>
      <c r="D643" s="930" t="s">
        <v>1052</v>
      </c>
      <c r="E643" s="927" t="s">
        <v>22</v>
      </c>
      <c r="F643" s="927" t="s">
        <v>381</v>
      </c>
      <c r="G643" s="931">
        <v>5</v>
      </c>
      <c r="H643" s="931">
        <v>3.3</v>
      </c>
      <c r="I643" s="929">
        <v>3.3</v>
      </c>
      <c r="J643" s="927" t="s">
        <v>374</v>
      </c>
      <c r="K643" s="927" t="s">
        <v>1053</v>
      </c>
      <c r="L643" s="930" t="s">
        <v>1054</v>
      </c>
    </row>
    <row r="644" spans="1:55" s="282" customFormat="1" ht="33" hidden="1" customHeight="1">
      <c r="A644" s="172"/>
      <c r="B644" s="454"/>
      <c r="C644" s="927">
        <v>6</v>
      </c>
      <c r="D644" s="930" t="s">
        <v>383</v>
      </c>
      <c r="E644" s="927" t="s">
        <v>22</v>
      </c>
      <c r="F644" s="927" t="s">
        <v>381</v>
      </c>
      <c r="G644" s="931">
        <v>0.49</v>
      </c>
      <c r="H644" s="931">
        <v>0.49</v>
      </c>
      <c r="I644" s="929">
        <v>0.49</v>
      </c>
      <c r="J644" s="927" t="s">
        <v>374</v>
      </c>
      <c r="K644" s="927" t="s">
        <v>384</v>
      </c>
      <c r="L644" s="930" t="s">
        <v>493</v>
      </c>
    </row>
    <row r="645" spans="1:55" s="324" customFormat="1" ht="38.25" hidden="1">
      <c r="A645" s="496"/>
      <c r="B645" s="535"/>
      <c r="C645" s="927">
        <v>10</v>
      </c>
      <c r="D645" s="1282" t="s">
        <v>1055</v>
      </c>
      <c r="E645" s="927" t="s">
        <v>22</v>
      </c>
      <c r="F645" s="927" t="s">
        <v>381</v>
      </c>
      <c r="G645" s="931">
        <v>0.77</v>
      </c>
      <c r="H645" s="931">
        <v>0.4</v>
      </c>
      <c r="I645" s="929">
        <v>0.77</v>
      </c>
      <c r="J645" s="927" t="s">
        <v>374</v>
      </c>
      <c r="K645" s="927" t="s">
        <v>1053</v>
      </c>
      <c r="L645" s="930" t="s">
        <v>1056</v>
      </c>
    </row>
    <row r="646" spans="1:55" s="326" customFormat="1" ht="38.25" hidden="1">
      <c r="A646" s="172"/>
      <c r="B646" s="454"/>
      <c r="C646" s="927">
        <v>12</v>
      </c>
      <c r="D646" s="930" t="s">
        <v>385</v>
      </c>
      <c r="E646" s="927" t="s">
        <v>22</v>
      </c>
      <c r="F646" s="927" t="s">
        <v>381</v>
      </c>
      <c r="G646" s="931">
        <v>1.7</v>
      </c>
      <c r="H646" s="931">
        <v>1.4</v>
      </c>
      <c r="I646" s="929">
        <v>1.7</v>
      </c>
      <c r="J646" s="927" t="s">
        <v>374</v>
      </c>
      <c r="K646" s="927" t="s">
        <v>376</v>
      </c>
      <c r="L646" s="930" t="s">
        <v>386</v>
      </c>
    </row>
    <row r="647" spans="1:55" s="326" customFormat="1" ht="38.25" hidden="1">
      <c r="A647" s="172"/>
      <c r="B647" s="454"/>
      <c r="C647" s="927">
        <v>13</v>
      </c>
      <c r="D647" s="930" t="s">
        <v>387</v>
      </c>
      <c r="E647" s="927" t="s">
        <v>22</v>
      </c>
      <c r="F647" s="927" t="s">
        <v>381</v>
      </c>
      <c r="G647" s="931">
        <v>4.9000000000000004</v>
      </c>
      <c r="H647" s="931">
        <v>4.5</v>
      </c>
      <c r="I647" s="929">
        <v>4.9000000000000004</v>
      </c>
      <c r="J647" s="927" t="s">
        <v>374</v>
      </c>
      <c r="K647" s="927" t="s">
        <v>376</v>
      </c>
      <c r="L647" s="930" t="s">
        <v>388</v>
      </c>
    </row>
    <row r="648" spans="1:55" s="326" customFormat="1" ht="38.25" hidden="1">
      <c r="A648" s="172"/>
      <c r="B648" s="454"/>
      <c r="C648" s="927">
        <v>20</v>
      </c>
      <c r="D648" s="930" t="s">
        <v>446</v>
      </c>
      <c r="E648" s="927" t="s">
        <v>23</v>
      </c>
      <c r="F648" s="927" t="s">
        <v>441</v>
      </c>
      <c r="G648" s="927">
        <v>0.03</v>
      </c>
      <c r="H648" s="927"/>
      <c r="I648" s="927">
        <v>0.03</v>
      </c>
      <c r="J648" s="930" t="s">
        <v>49</v>
      </c>
      <c r="K648" s="927" t="s">
        <v>1059</v>
      </c>
      <c r="L648" s="930" t="s">
        <v>452</v>
      </c>
    </row>
    <row r="649" spans="1:55" s="283" customFormat="1" ht="38.25" hidden="1">
      <c r="A649" s="172"/>
      <c r="B649" s="454"/>
      <c r="C649" s="927">
        <v>24</v>
      </c>
      <c r="D649" s="930" t="s">
        <v>494</v>
      </c>
      <c r="E649" s="927" t="s">
        <v>22</v>
      </c>
      <c r="F649" s="927" t="s">
        <v>373</v>
      </c>
      <c r="G649" s="927">
        <v>4.54</v>
      </c>
      <c r="H649" s="927">
        <v>1.44</v>
      </c>
      <c r="I649" s="927">
        <v>1.44</v>
      </c>
      <c r="J649" s="927" t="s">
        <v>49</v>
      </c>
      <c r="K649" s="927" t="s">
        <v>380</v>
      </c>
      <c r="L649" s="930" t="s">
        <v>495</v>
      </c>
      <c r="M649" s="299"/>
      <c r="N649" s="299"/>
      <c r="O649" s="299"/>
      <c r="P649" s="299"/>
      <c r="Q649" s="299"/>
      <c r="R649" s="299"/>
      <c r="S649" s="299"/>
      <c r="T649" s="299"/>
      <c r="U649" s="299"/>
      <c r="V649" s="299"/>
      <c r="W649" s="299"/>
      <c r="X649" s="299"/>
      <c r="Y649" s="299"/>
      <c r="Z649" s="299"/>
      <c r="AA649" s="299"/>
      <c r="AB649" s="299"/>
      <c r="AC649" s="299"/>
      <c r="AD649" s="299"/>
      <c r="AE649" s="299"/>
      <c r="AF649" s="299"/>
      <c r="AG649" s="299"/>
      <c r="AH649" s="299"/>
      <c r="AI649" s="299"/>
      <c r="AJ649" s="299"/>
      <c r="AK649" s="299"/>
      <c r="AL649" s="299"/>
      <c r="AM649" s="299"/>
      <c r="AN649" s="299"/>
      <c r="AO649" s="299"/>
      <c r="AP649" s="299"/>
      <c r="AQ649" s="299"/>
      <c r="AR649" s="299"/>
      <c r="AS649" s="299"/>
      <c r="AT649" s="299"/>
      <c r="AU649" s="299"/>
      <c r="AV649" s="299"/>
      <c r="AW649" s="299"/>
      <c r="AX649" s="299"/>
      <c r="AY649" s="299"/>
      <c r="AZ649" s="299"/>
      <c r="BA649" s="299"/>
      <c r="BB649" s="299"/>
      <c r="BC649" s="299"/>
    </row>
    <row r="650" spans="1:55" s="326" customFormat="1" ht="38.25" hidden="1">
      <c r="A650" s="172"/>
      <c r="B650" s="454"/>
      <c r="C650" s="927">
        <v>25</v>
      </c>
      <c r="D650" s="930" t="s">
        <v>1060</v>
      </c>
      <c r="E650" s="927" t="s">
        <v>22</v>
      </c>
      <c r="F650" s="927" t="s">
        <v>373</v>
      </c>
      <c r="G650" s="927">
        <v>0.7</v>
      </c>
      <c r="H650" s="927">
        <v>0.2</v>
      </c>
      <c r="I650" s="927">
        <v>0.7</v>
      </c>
      <c r="J650" s="927" t="s">
        <v>49</v>
      </c>
      <c r="K650" s="927" t="s">
        <v>380</v>
      </c>
      <c r="L650" s="930" t="s">
        <v>496</v>
      </c>
      <c r="M650" s="325"/>
      <c r="N650" s="325"/>
      <c r="O650" s="325"/>
      <c r="P650" s="325"/>
      <c r="Q650" s="325"/>
      <c r="R650" s="325"/>
      <c r="S650" s="325"/>
      <c r="T650" s="325"/>
      <c r="U650" s="325"/>
      <c r="V650" s="325"/>
      <c r="W650" s="325"/>
      <c r="X650" s="325"/>
      <c r="Y650" s="325"/>
      <c r="Z650" s="325"/>
      <c r="AA650" s="325"/>
      <c r="AB650" s="325"/>
      <c r="AC650" s="325"/>
      <c r="AD650" s="325"/>
      <c r="AE650" s="325"/>
      <c r="AF650" s="325"/>
      <c r="AG650" s="325"/>
      <c r="AH650" s="325"/>
      <c r="AI650" s="325"/>
      <c r="AJ650" s="325"/>
      <c r="AK650" s="325"/>
      <c r="AL650" s="325"/>
      <c r="AM650" s="325"/>
      <c r="AN650" s="325"/>
      <c r="AO650" s="325"/>
      <c r="AP650" s="325"/>
      <c r="AQ650" s="325"/>
      <c r="AR650" s="325"/>
      <c r="AS650" s="325"/>
      <c r="AT650" s="325"/>
      <c r="AU650" s="325"/>
      <c r="AV650" s="325"/>
      <c r="AW650" s="325"/>
      <c r="AX650" s="325"/>
      <c r="AY650" s="325"/>
      <c r="AZ650" s="325"/>
      <c r="BA650" s="325"/>
      <c r="BB650" s="325"/>
    </row>
    <row r="651" spans="1:55" s="326" customFormat="1" ht="38.25" hidden="1">
      <c r="A651" s="172"/>
      <c r="B651" s="454"/>
      <c r="C651" s="927">
        <v>26</v>
      </c>
      <c r="D651" s="930" t="s">
        <v>497</v>
      </c>
      <c r="E651" s="927" t="s">
        <v>22</v>
      </c>
      <c r="F651" s="927" t="s">
        <v>373</v>
      </c>
      <c r="G651" s="927">
        <v>5</v>
      </c>
      <c r="H651" s="927">
        <v>1.1000000000000001</v>
      </c>
      <c r="I651" s="931">
        <v>1.1000000000000001</v>
      </c>
      <c r="J651" s="927" t="s">
        <v>49</v>
      </c>
      <c r="K651" s="927" t="s">
        <v>1053</v>
      </c>
      <c r="L651" s="930" t="s">
        <v>498</v>
      </c>
    </row>
    <row r="652" spans="1:55" s="326" customFormat="1" ht="38.25" hidden="1">
      <c r="A652" s="172"/>
      <c r="B652" s="454"/>
      <c r="C652" s="927">
        <v>27</v>
      </c>
      <c r="D652" s="930" t="s">
        <v>499</v>
      </c>
      <c r="E652" s="927" t="s">
        <v>22</v>
      </c>
      <c r="F652" s="927" t="s">
        <v>373</v>
      </c>
      <c r="G652" s="927">
        <v>1.3</v>
      </c>
      <c r="H652" s="927">
        <v>0.08</v>
      </c>
      <c r="I652" s="927">
        <v>1.3</v>
      </c>
      <c r="J652" s="927" t="s">
        <v>49</v>
      </c>
      <c r="K652" s="927" t="s">
        <v>376</v>
      </c>
      <c r="L652" s="930" t="s">
        <v>500</v>
      </c>
      <c r="M652" s="325"/>
      <c r="N652" s="325"/>
      <c r="O652" s="325"/>
      <c r="P652" s="325"/>
      <c r="Q652" s="325"/>
      <c r="R652" s="325"/>
      <c r="S652" s="325"/>
      <c r="T652" s="325"/>
      <c r="U652" s="325"/>
      <c r="V652" s="325"/>
      <c r="W652" s="325"/>
      <c r="X652" s="325"/>
      <c r="Y652" s="325"/>
      <c r="Z652" s="325"/>
      <c r="AA652" s="325"/>
      <c r="AB652" s="325"/>
      <c r="AC652" s="325"/>
      <c r="AD652" s="325"/>
      <c r="AE652" s="325"/>
      <c r="AF652" s="325"/>
      <c r="AG652" s="325"/>
      <c r="AH652" s="325"/>
      <c r="AI652" s="325"/>
      <c r="AJ652" s="325"/>
      <c r="AK652" s="325"/>
      <c r="AL652" s="325"/>
      <c r="AM652" s="325"/>
      <c r="AN652" s="325"/>
      <c r="AO652" s="325"/>
      <c r="AP652" s="325"/>
      <c r="AQ652" s="325"/>
      <c r="AR652" s="325"/>
      <c r="AS652" s="325"/>
      <c r="AT652" s="325"/>
      <c r="AU652" s="325"/>
      <c r="AV652" s="325"/>
      <c r="AW652" s="325"/>
      <c r="AX652" s="325"/>
      <c r="AY652" s="325"/>
      <c r="AZ652" s="325"/>
      <c r="BA652" s="325"/>
      <c r="BB652" s="325"/>
    </row>
    <row r="653" spans="1:55" s="326" customFormat="1" ht="38.25" hidden="1">
      <c r="A653" s="172"/>
      <c r="B653" s="454"/>
      <c r="C653" s="927">
        <v>28</v>
      </c>
      <c r="D653" s="930" t="s">
        <v>501</v>
      </c>
      <c r="E653" s="927" t="s">
        <v>22</v>
      </c>
      <c r="F653" s="927" t="s">
        <v>373</v>
      </c>
      <c r="G653" s="927">
        <v>1.2</v>
      </c>
      <c r="H653" s="927">
        <v>0.1</v>
      </c>
      <c r="I653" s="927">
        <v>1.2</v>
      </c>
      <c r="J653" s="927" t="s">
        <v>49</v>
      </c>
      <c r="K653" s="927" t="s">
        <v>1061</v>
      </c>
      <c r="L653" s="930" t="s">
        <v>503</v>
      </c>
      <c r="M653" s="325"/>
      <c r="N653" s="325"/>
      <c r="O653" s="325"/>
      <c r="P653" s="325"/>
      <c r="Q653" s="325"/>
      <c r="R653" s="325"/>
      <c r="S653" s="325"/>
      <c r="T653" s="325"/>
      <c r="U653" s="325"/>
      <c r="V653" s="325"/>
      <c r="W653" s="325"/>
      <c r="X653" s="325"/>
      <c r="Y653" s="325"/>
      <c r="Z653" s="325"/>
      <c r="AA653" s="325"/>
      <c r="AB653" s="325"/>
      <c r="AC653" s="325"/>
      <c r="AD653" s="325"/>
      <c r="AE653" s="325"/>
      <c r="AF653" s="325"/>
      <c r="AG653" s="325"/>
      <c r="AH653" s="325"/>
      <c r="AI653" s="325"/>
      <c r="AJ653" s="325"/>
      <c r="AK653" s="325"/>
      <c r="AL653" s="325"/>
      <c r="AM653" s="325"/>
      <c r="AN653" s="325"/>
      <c r="AO653" s="325"/>
      <c r="AP653" s="325"/>
      <c r="AQ653" s="325"/>
      <c r="AR653" s="325"/>
      <c r="AS653" s="325"/>
      <c r="AT653" s="325"/>
      <c r="AU653" s="325"/>
      <c r="AV653" s="325"/>
      <c r="AW653" s="325"/>
      <c r="AX653" s="325"/>
      <c r="AY653" s="325"/>
      <c r="AZ653" s="325"/>
      <c r="BA653" s="325"/>
      <c r="BB653" s="325"/>
    </row>
    <row r="654" spans="1:55" s="326" customFormat="1" ht="51" hidden="1">
      <c r="A654" s="172"/>
      <c r="B654" s="454"/>
      <c r="C654" s="927">
        <v>30</v>
      </c>
      <c r="D654" s="930" t="s">
        <v>504</v>
      </c>
      <c r="E654" s="927" t="s">
        <v>24</v>
      </c>
      <c r="F654" s="927" t="s">
        <v>34</v>
      </c>
      <c r="G654" s="927">
        <v>0.52</v>
      </c>
      <c r="H654" s="927">
        <v>0.52</v>
      </c>
      <c r="I654" s="927">
        <v>0.52</v>
      </c>
      <c r="J654" s="927" t="s">
        <v>49</v>
      </c>
      <c r="K654" s="927" t="s">
        <v>1058</v>
      </c>
      <c r="L654" s="930" t="s">
        <v>505</v>
      </c>
      <c r="M654" s="325"/>
      <c r="N654" s="325"/>
      <c r="O654" s="325"/>
      <c r="P654" s="325"/>
      <c r="Q654" s="325"/>
      <c r="R654" s="325"/>
      <c r="S654" s="325"/>
      <c r="T654" s="325"/>
      <c r="U654" s="325"/>
      <c r="V654" s="325"/>
      <c r="W654" s="325"/>
      <c r="X654" s="325"/>
      <c r="Y654" s="325"/>
      <c r="Z654" s="325"/>
      <c r="AA654" s="325"/>
      <c r="AB654" s="325"/>
      <c r="AC654" s="325"/>
      <c r="AD654" s="325"/>
      <c r="AE654" s="325"/>
      <c r="AF654" s="325"/>
      <c r="AG654" s="325"/>
      <c r="AH654" s="325"/>
      <c r="AI654" s="325"/>
      <c r="AJ654" s="325"/>
      <c r="AK654" s="325"/>
      <c r="AL654" s="325"/>
      <c r="AM654" s="325"/>
      <c r="AN654" s="325"/>
      <c r="AO654" s="325"/>
      <c r="AP654" s="325"/>
      <c r="AQ654" s="325"/>
      <c r="AR654" s="325"/>
      <c r="AS654" s="325"/>
      <c r="AT654" s="325"/>
      <c r="AU654" s="325"/>
      <c r="AV654" s="325"/>
      <c r="AW654" s="325"/>
      <c r="AX654" s="325"/>
      <c r="AY654" s="325"/>
      <c r="AZ654" s="325"/>
      <c r="BA654" s="325"/>
      <c r="BB654" s="325"/>
    </row>
    <row r="655" spans="1:55" s="326" customFormat="1" ht="51" hidden="1">
      <c r="A655" s="172"/>
      <c r="B655" s="454"/>
      <c r="C655" s="927">
        <v>31</v>
      </c>
      <c r="D655" s="930" t="s">
        <v>1062</v>
      </c>
      <c r="E655" s="927" t="s">
        <v>24</v>
      </c>
      <c r="F655" s="927" t="s">
        <v>34</v>
      </c>
      <c r="G655" s="927">
        <v>0.4</v>
      </c>
      <c r="H655" s="927">
        <v>0.4</v>
      </c>
      <c r="I655" s="927">
        <v>0.4</v>
      </c>
      <c r="J655" s="927" t="s">
        <v>49</v>
      </c>
      <c r="K655" s="927" t="s">
        <v>380</v>
      </c>
      <c r="L655" s="930" t="s">
        <v>506</v>
      </c>
      <c r="M655" s="325"/>
      <c r="N655" s="325"/>
      <c r="O655" s="325"/>
      <c r="P655" s="325"/>
      <c r="Q655" s="325"/>
      <c r="R655" s="325"/>
      <c r="S655" s="325"/>
      <c r="T655" s="325"/>
      <c r="U655" s="325"/>
      <c r="V655" s="325"/>
      <c r="W655" s="325"/>
      <c r="X655" s="325"/>
      <c r="Y655" s="325"/>
      <c r="Z655" s="325"/>
      <c r="AA655" s="325"/>
      <c r="AB655" s="325"/>
      <c r="AC655" s="325"/>
      <c r="AD655" s="325"/>
      <c r="AE655" s="325"/>
      <c r="AF655" s="325"/>
      <c r="AG655" s="325"/>
      <c r="AH655" s="325"/>
      <c r="AI655" s="325"/>
      <c r="AJ655" s="325"/>
      <c r="AK655" s="325"/>
      <c r="AL655" s="325"/>
      <c r="AM655" s="325"/>
      <c r="AN655" s="325"/>
      <c r="AO655" s="325"/>
      <c r="AP655" s="325"/>
      <c r="AQ655" s="325"/>
      <c r="AR655" s="325"/>
      <c r="AS655" s="325"/>
      <c r="AT655" s="325"/>
      <c r="AU655" s="325"/>
      <c r="AV655" s="325"/>
      <c r="AW655" s="325"/>
      <c r="AX655" s="325"/>
      <c r="AY655" s="325"/>
      <c r="AZ655" s="325"/>
      <c r="BA655" s="325"/>
      <c r="BB655" s="325"/>
    </row>
    <row r="656" spans="1:55" s="417" customFormat="1" ht="63.75" hidden="1">
      <c r="A656" s="172"/>
      <c r="B656" s="454"/>
      <c r="C656" s="927">
        <v>32</v>
      </c>
      <c r="D656" s="930" t="s">
        <v>507</v>
      </c>
      <c r="E656" s="927" t="s">
        <v>24</v>
      </c>
      <c r="F656" s="927" t="s">
        <v>34</v>
      </c>
      <c r="G656" s="927">
        <v>1.6</v>
      </c>
      <c r="H656" s="927">
        <v>1.6</v>
      </c>
      <c r="I656" s="927">
        <v>1.6</v>
      </c>
      <c r="J656" s="927" t="s">
        <v>49</v>
      </c>
      <c r="K656" s="927" t="s">
        <v>1058</v>
      </c>
      <c r="L656" s="930" t="s">
        <v>508</v>
      </c>
    </row>
    <row r="657" spans="1:55" s="417" customFormat="1" ht="63.75" hidden="1">
      <c r="A657" s="172"/>
      <c r="B657" s="454"/>
      <c r="C657" s="927">
        <v>33</v>
      </c>
      <c r="D657" s="930" t="s">
        <v>509</v>
      </c>
      <c r="E657" s="927" t="s">
        <v>23</v>
      </c>
      <c r="F657" s="927" t="s">
        <v>34</v>
      </c>
      <c r="G657" s="927">
        <v>17.89</v>
      </c>
      <c r="H657" s="927">
        <v>8.6</v>
      </c>
      <c r="I657" s="927">
        <v>17.89</v>
      </c>
      <c r="J657" s="927" t="s">
        <v>49</v>
      </c>
      <c r="K657" s="927" t="s">
        <v>1063</v>
      </c>
      <c r="L657" s="930" t="s">
        <v>2814</v>
      </c>
    </row>
    <row r="658" spans="1:55" s="417" customFormat="1" ht="25.5" hidden="1">
      <c r="A658" s="172"/>
      <c r="B658" s="454"/>
      <c r="C658" s="927">
        <v>38</v>
      </c>
      <c r="D658" s="1283" t="s">
        <v>521</v>
      </c>
      <c r="E658" s="927" t="s">
        <v>20</v>
      </c>
      <c r="F658" s="927" t="s">
        <v>519</v>
      </c>
      <c r="G658" s="1284">
        <v>0.9</v>
      </c>
      <c r="H658" s="1284">
        <v>0.9</v>
      </c>
      <c r="I658" s="1284">
        <v>0.9</v>
      </c>
      <c r="J658" s="927" t="s">
        <v>49</v>
      </c>
      <c r="K658" s="932" t="s">
        <v>378</v>
      </c>
      <c r="L658" s="1283" t="s">
        <v>522</v>
      </c>
    </row>
    <row r="659" spans="1:55" s="326" customFormat="1" ht="38.25" hidden="1">
      <c r="A659" s="172"/>
      <c r="B659" s="454"/>
      <c r="C659" s="927">
        <v>39</v>
      </c>
      <c r="D659" s="930" t="s">
        <v>765</v>
      </c>
      <c r="E659" s="932" t="s">
        <v>23</v>
      </c>
      <c r="F659" s="932" t="s">
        <v>441</v>
      </c>
      <c r="G659" s="1285">
        <v>0.2</v>
      </c>
      <c r="H659" s="1285">
        <v>0.02</v>
      </c>
      <c r="I659" s="1285">
        <v>0.18</v>
      </c>
      <c r="J659" s="927" t="s">
        <v>49</v>
      </c>
      <c r="K659" s="927" t="s">
        <v>745</v>
      </c>
      <c r="L659" s="930" t="s">
        <v>766</v>
      </c>
    </row>
    <row r="660" spans="1:55" s="326" customFormat="1" ht="15.75" hidden="1">
      <c r="A660" s="172"/>
      <c r="B660" s="454"/>
      <c r="C660" s="469" t="s">
        <v>470</v>
      </c>
      <c r="D660" s="1868" t="s">
        <v>797</v>
      </c>
      <c r="E660" s="1881"/>
      <c r="F660" s="1882"/>
      <c r="G660" s="459"/>
      <c r="H660" s="467"/>
      <c r="I660" s="467"/>
      <c r="J660" s="467"/>
      <c r="K660" s="467"/>
      <c r="L660" s="466"/>
    </row>
    <row r="661" spans="1:55" s="326" customFormat="1" ht="38.25" hidden="1">
      <c r="A661" s="172"/>
      <c r="B661" s="454"/>
      <c r="C661" s="927">
        <v>47</v>
      </c>
      <c r="D661" s="1286" t="s">
        <v>516</v>
      </c>
      <c r="E661" s="927" t="s">
        <v>22</v>
      </c>
      <c r="F661" s="927" t="s">
        <v>373</v>
      </c>
      <c r="G661" s="1284">
        <v>1.5</v>
      </c>
      <c r="H661" s="1284">
        <v>1.5</v>
      </c>
      <c r="I661" s="1284">
        <v>1.5</v>
      </c>
      <c r="J661" s="927" t="s">
        <v>49</v>
      </c>
      <c r="K661" s="932" t="s">
        <v>1057</v>
      </c>
      <c r="L661" s="1287" t="s">
        <v>1064</v>
      </c>
      <c r="M661" s="325"/>
      <c r="N661" s="325"/>
      <c r="O661" s="325"/>
      <c r="P661" s="325"/>
      <c r="Q661" s="325"/>
      <c r="R661" s="325"/>
      <c r="S661" s="325"/>
      <c r="T661" s="325"/>
      <c r="U661" s="325"/>
      <c r="V661" s="325"/>
      <c r="W661" s="325"/>
      <c r="X661" s="325"/>
      <c r="Y661" s="325"/>
      <c r="Z661" s="325"/>
      <c r="AA661" s="325"/>
      <c r="AB661" s="325"/>
      <c r="AC661" s="325"/>
      <c r="AD661" s="325"/>
      <c r="AE661" s="325"/>
      <c r="AF661" s="325"/>
      <c r="AG661" s="325"/>
      <c r="AH661" s="325"/>
      <c r="AI661" s="325"/>
      <c r="AJ661" s="325"/>
      <c r="AK661" s="325"/>
      <c r="AL661" s="325"/>
      <c r="AM661" s="325"/>
      <c r="AN661" s="325"/>
      <c r="AO661" s="325"/>
      <c r="AP661" s="325"/>
      <c r="AQ661" s="325"/>
      <c r="AR661" s="325"/>
      <c r="AS661" s="325"/>
      <c r="AT661" s="325"/>
      <c r="AU661" s="325"/>
      <c r="AV661" s="325"/>
      <c r="AW661" s="325"/>
      <c r="AX661" s="325"/>
      <c r="AY661" s="325"/>
      <c r="AZ661" s="325"/>
      <c r="BA661" s="325"/>
      <c r="BB661" s="325"/>
      <c r="BC661" s="325"/>
    </row>
    <row r="662" spans="1:55" s="326" customFormat="1" ht="38.25" hidden="1">
      <c r="A662" s="172"/>
      <c r="B662" s="454"/>
      <c r="C662" s="927">
        <v>48</v>
      </c>
      <c r="D662" s="1286" t="s">
        <v>517</v>
      </c>
      <c r="E662" s="927" t="s">
        <v>22</v>
      </c>
      <c r="F662" s="927" t="s">
        <v>373</v>
      </c>
      <c r="G662" s="1284">
        <v>1.9</v>
      </c>
      <c r="H662" s="1284">
        <v>1.9</v>
      </c>
      <c r="I662" s="1284">
        <v>1.9</v>
      </c>
      <c r="J662" s="927" t="s">
        <v>49</v>
      </c>
      <c r="K662" s="932" t="s">
        <v>1057</v>
      </c>
      <c r="L662" s="1288" t="s">
        <v>1065</v>
      </c>
      <c r="M662" s="325"/>
      <c r="N662" s="325"/>
      <c r="O662" s="325"/>
      <c r="P662" s="325"/>
      <c r="Q662" s="325"/>
      <c r="R662" s="325"/>
      <c r="S662" s="325"/>
      <c r="T662" s="325"/>
      <c r="U662" s="325"/>
      <c r="V662" s="325"/>
      <c r="W662" s="325"/>
      <c r="X662" s="325"/>
      <c r="Y662" s="325"/>
      <c r="Z662" s="325"/>
      <c r="AA662" s="325"/>
      <c r="AB662" s="325"/>
      <c r="AC662" s="325"/>
      <c r="AD662" s="325"/>
      <c r="AE662" s="325"/>
      <c r="AF662" s="325"/>
      <c r="AG662" s="325"/>
      <c r="AH662" s="325"/>
      <c r="AI662" s="325"/>
      <c r="AJ662" s="325"/>
      <c r="AK662" s="325"/>
      <c r="AL662" s="325"/>
      <c r="AM662" s="325"/>
      <c r="AN662" s="325"/>
      <c r="AO662" s="325"/>
      <c r="AP662" s="325"/>
      <c r="AQ662" s="325"/>
      <c r="AR662" s="325"/>
      <c r="AS662" s="325"/>
      <c r="AT662" s="325"/>
      <c r="AU662" s="325"/>
      <c r="AV662" s="325"/>
      <c r="AW662" s="325"/>
      <c r="AX662" s="325"/>
      <c r="AY662" s="325"/>
      <c r="AZ662" s="325"/>
      <c r="BA662" s="325"/>
      <c r="BB662" s="325"/>
      <c r="BC662" s="325"/>
    </row>
    <row r="663" spans="1:55" s="326" customFormat="1" ht="38.25" hidden="1">
      <c r="A663" s="172"/>
      <c r="B663" s="454"/>
      <c r="C663" s="927">
        <v>49</v>
      </c>
      <c r="D663" s="1286" t="s">
        <v>518</v>
      </c>
      <c r="E663" s="927" t="s">
        <v>22</v>
      </c>
      <c r="F663" s="927" t="s">
        <v>373</v>
      </c>
      <c r="G663" s="1284">
        <v>3.06</v>
      </c>
      <c r="H663" s="1284">
        <v>3.06</v>
      </c>
      <c r="I663" s="1284">
        <v>3.06</v>
      </c>
      <c r="J663" s="927" t="s">
        <v>49</v>
      </c>
      <c r="K663" s="932" t="s">
        <v>1057</v>
      </c>
      <c r="L663" s="1286" t="s">
        <v>1066</v>
      </c>
      <c r="M663" s="325"/>
      <c r="N663" s="325"/>
      <c r="O663" s="325"/>
      <c r="P663" s="325"/>
      <c r="Q663" s="325"/>
      <c r="R663" s="325"/>
      <c r="S663" s="325"/>
      <c r="T663" s="325"/>
      <c r="U663" s="325"/>
      <c r="V663" s="325"/>
      <c r="W663" s="325"/>
      <c r="X663" s="325"/>
      <c r="Y663" s="325"/>
      <c r="Z663" s="325"/>
      <c r="AA663" s="325"/>
      <c r="AB663" s="325"/>
      <c r="AC663" s="325"/>
      <c r="AD663" s="325"/>
      <c r="AE663" s="325"/>
      <c r="AF663" s="325"/>
      <c r="AG663" s="325"/>
      <c r="AH663" s="325"/>
      <c r="AI663" s="325"/>
      <c r="AJ663" s="325"/>
      <c r="AK663" s="325"/>
      <c r="AL663" s="325"/>
      <c r="AM663" s="325"/>
      <c r="AN663" s="325"/>
      <c r="AO663" s="325"/>
      <c r="AP663" s="325"/>
      <c r="AQ663" s="325"/>
      <c r="AR663" s="325"/>
      <c r="AS663" s="325"/>
      <c r="AT663" s="325"/>
      <c r="AU663" s="325"/>
      <c r="AV663" s="325"/>
      <c r="AW663" s="325"/>
      <c r="AX663" s="325"/>
      <c r="AY663" s="325"/>
      <c r="AZ663" s="325"/>
      <c r="BA663" s="325"/>
      <c r="BB663" s="325"/>
      <c r="BC663" s="325"/>
    </row>
    <row r="664" spans="1:55" s="326" customFormat="1" ht="25.5" hidden="1">
      <c r="A664" s="172"/>
      <c r="B664" s="454"/>
      <c r="C664" s="927">
        <v>53</v>
      </c>
      <c r="D664" s="1289" t="s">
        <v>2815</v>
      </c>
      <c r="E664" s="927" t="s">
        <v>22</v>
      </c>
      <c r="F664" s="927" t="s">
        <v>373</v>
      </c>
      <c r="G664" s="1284">
        <v>1.45</v>
      </c>
      <c r="H664" s="1284">
        <v>1.45</v>
      </c>
      <c r="I664" s="1284">
        <v>1.45</v>
      </c>
      <c r="J664" s="927" t="s">
        <v>49</v>
      </c>
      <c r="K664" s="932" t="s">
        <v>376</v>
      </c>
      <c r="L664" s="1286" t="s">
        <v>2816</v>
      </c>
      <c r="M664" s="325"/>
      <c r="N664" s="325"/>
      <c r="O664" s="325"/>
      <c r="P664" s="325"/>
      <c r="Q664" s="325"/>
      <c r="R664" s="325"/>
      <c r="S664" s="325"/>
      <c r="T664" s="325"/>
      <c r="U664" s="325"/>
      <c r="V664" s="325"/>
      <c r="W664" s="325"/>
      <c r="X664" s="325"/>
      <c r="Y664" s="325"/>
      <c r="Z664" s="325"/>
      <c r="AA664" s="325"/>
      <c r="AB664" s="325"/>
      <c r="AC664" s="325"/>
      <c r="AD664" s="325"/>
      <c r="AE664" s="325"/>
      <c r="AF664" s="325"/>
      <c r="AG664" s="325"/>
      <c r="AH664" s="325"/>
      <c r="AI664" s="325"/>
      <c r="AJ664" s="325"/>
      <c r="AK664" s="325"/>
      <c r="AL664" s="325"/>
      <c r="AM664" s="325"/>
      <c r="AN664" s="325"/>
      <c r="AO664" s="325"/>
      <c r="AP664" s="325"/>
      <c r="AQ664" s="325"/>
      <c r="AR664" s="325"/>
      <c r="AS664" s="325"/>
      <c r="AT664" s="325"/>
      <c r="AU664" s="325"/>
      <c r="AV664" s="325"/>
      <c r="AW664" s="325"/>
      <c r="AX664" s="325"/>
      <c r="AY664" s="325"/>
      <c r="AZ664" s="325"/>
      <c r="BA664" s="325"/>
      <c r="BB664" s="325"/>
      <c r="BC664" s="325"/>
    </row>
    <row r="665" spans="1:55" s="324" customFormat="1" ht="15.75" hidden="1" customHeight="1">
      <c r="A665" s="496"/>
      <c r="B665" s="535"/>
      <c r="C665" s="927">
        <v>63</v>
      </c>
      <c r="D665" s="1286" t="s">
        <v>743</v>
      </c>
      <c r="E665" s="927" t="s">
        <v>22</v>
      </c>
      <c r="F665" s="927" t="s">
        <v>373</v>
      </c>
      <c r="G665" s="1284">
        <v>1.3</v>
      </c>
      <c r="H665" s="1284">
        <v>1.3</v>
      </c>
      <c r="I665" s="1284">
        <v>1.3</v>
      </c>
      <c r="J665" s="927" t="s">
        <v>49</v>
      </c>
      <c r="K665" s="932" t="s">
        <v>511</v>
      </c>
      <c r="L665" s="1282" t="s">
        <v>1067</v>
      </c>
    </row>
    <row r="666" spans="1:55" s="326" customFormat="1" ht="38.25" hidden="1">
      <c r="A666" s="172"/>
      <c r="B666" s="454"/>
      <c r="C666" s="927">
        <v>64</v>
      </c>
      <c r="D666" s="930" t="s">
        <v>744</v>
      </c>
      <c r="E666" s="927" t="s">
        <v>23</v>
      </c>
      <c r="F666" s="927" t="s">
        <v>373</v>
      </c>
      <c r="G666" s="1284">
        <v>0.03</v>
      </c>
      <c r="H666" s="1284">
        <v>0.03</v>
      </c>
      <c r="I666" s="1284">
        <v>0.03</v>
      </c>
      <c r="J666" s="927" t="s">
        <v>49</v>
      </c>
      <c r="K666" s="932" t="s">
        <v>745</v>
      </c>
      <c r="L666" s="1290" t="s">
        <v>1068</v>
      </c>
      <c r="M666" s="325"/>
      <c r="N666" s="325"/>
      <c r="O666" s="325"/>
      <c r="P666" s="325"/>
      <c r="Q666" s="325"/>
      <c r="R666" s="325"/>
      <c r="S666" s="325"/>
      <c r="T666" s="325"/>
      <c r="U666" s="325"/>
      <c r="V666" s="325"/>
      <c r="W666" s="325"/>
      <c r="X666" s="325"/>
      <c r="Y666" s="325"/>
      <c r="Z666" s="325"/>
      <c r="AA666" s="325"/>
      <c r="AB666" s="325"/>
      <c r="AC666" s="325"/>
      <c r="AD666" s="325"/>
      <c r="AE666" s="325"/>
      <c r="AF666" s="325"/>
      <c r="AG666" s="325"/>
      <c r="AH666" s="325"/>
      <c r="AI666" s="325"/>
      <c r="AJ666" s="325"/>
      <c r="AK666" s="325"/>
      <c r="AL666" s="325"/>
      <c r="AM666" s="325"/>
      <c r="AN666" s="325"/>
      <c r="AO666" s="325"/>
      <c r="AP666" s="325"/>
      <c r="AQ666" s="325"/>
      <c r="AR666" s="325"/>
      <c r="AS666" s="325"/>
      <c r="AT666" s="325"/>
      <c r="AU666" s="325"/>
      <c r="AV666" s="325"/>
      <c r="AW666" s="325"/>
      <c r="AX666" s="325"/>
      <c r="AY666" s="325"/>
      <c r="AZ666" s="325"/>
      <c r="BA666" s="325"/>
      <c r="BB666" s="325"/>
      <c r="BC666" s="325"/>
    </row>
    <row r="667" spans="1:55" s="326" customFormat="1" ht="25.5" hidden="1">
      <c r="A667" s="172"/>
      <c r="B667" s="454"/>
      <c r="C667" s="927">
        <v>65</v>
      </c>
      <c r="D667" s="930" t="s">
        <v>746</v>
      </c>
      <c r="E667" s="927" t="s">
        <v>22</v>
      </c>
      <c r="F667" s="927" t="s">
        <v>373</v>
      </c>
      <c r="G667" s="1284">
        <v>1</v>
      </c>
      <c r="H667" s="1284">
        <v>1</v>
      </c>
      <c r="I667" s="1284">
        <v>1</v>
      </c>
      <c r="J667" s="927" t="s">
        <v>49</v>
      </c>
      <c r="K667" s="932" t="s">
        <v>745</v>
      </c>
      <c r="L667" s="1282" t="s">
        <v>1069</v>
      </c>
      <c r="M667" s="325"/>
      <c r="N667" s="325"/>
      <c r="O667" s="325"/>
      <c r="P667" s="325"/>
      <c r="Q667" s="325"/>
      <c r="R667" s="325"/>
      <c r="S667" s="325"/>
      <c r="T667" s="325"/>
      <c r="U667" s="325"/>
      <c r="V667" s="325"/>
      <c r="W667" s="325"/>
      <c r="X667" s="325"/>
      <c r="Y667" s="325"/>
      <c r="Z667" s="325"/>
      <c r="AA667" s="325"/>
      <c r="AB667" s="325"/>
      <c r="AC667" s="325"/>
      <c r="AD667" s="325"/>
      <c r="AE667" s="325"/>
      <c r="AF667" s="325"/>
      <c r="AG667" s="325"/>
      <c r="AH667" s="325"/>
      <c r="AI667" s="325"/>
      <c r="AJ667" s="325"/>
      <c r="AK667" s="325"/>
      <c r="AL667" s="325"/>
      <c r="AM667" s="325"/>
      <c r="AN667" s="325"/>
      <c r="AO667" s="325"/>
      <c r="AP667" s="325"/>
      <c r="AQ667" s="325"/>
      <c r="AR667" s="325"/>
      <c r="AS667" s="325"/>
      <c r="AT667" s="325"/>
      <c r="AU667" s="325"/>
      <c r="AV667" s="325"/>
      <c r="AW667" s="325"/>
      <c r="AX667" s="325"/>
      <c r="AY667" s="325"/>
      <c r="AZ667" s="325"/>
      <c r="BA667" s="325"/>
      <c r="BB667" s="325"/>
      <c r="BC667" s="325"/>
    </row>
    <row r="668" spans="1:55" s="326" customFormat="1" ht="38.25" hidden="1">
      <c r="A668" s="172"/>
      <c r="B668" s="454"/>
      <c r="C668" s="927">
        <v>66</v>
      </c>
      <c r="D668" s="930" t="s">
        <v>747</v>
      </c>
      <c r="E668" s="927" t="s">
        <v>22</v>
      </c>
      <c r="F668" s="927" t="s">
        <v>373</v>
      </c>
      <c r="G668" s="1284">
        <v>1.65</v>
      </c>
      <c r="H668" s="1284">
        <v>1.65</v>
      </c>
      <c r="I668" s="1284">
        <v>1.65</v>
      </c>
      <c r="J668" s="927" t="s">
        <v>49</v>
      </c>
      <c r="K668" s="932" t="s">
        <v>520</v>
      </c>
      <c r="L668" s="1288" t="s">
        <v>1070</v>
      </c>
      <c r="M668" s="325"/>
      <c r="N668" s="325"/>
      <c r="O668" s="325"/>
      <c r="P668" s="325"/>
      <c r="Q668" s="325"/>
      <c r="R668" s="325"/>
      <c r="S668" s="325"/>
      <c r="T668" s="325"/>
      <c r="U668" s="325"/>
      <c r="V668" s="325"/>
      <c r="W668" s="325"/>
      <c r="X668" s="325"/>
      <c r="Y668" s="325"/>
      <c r="Z668" s="325"/>
      <c r="AA668" s="325"/>
      <c r="AB668" s="325"/>
      <c r="AC668" s="325"/>
      <c r="AD668" s="325"/>
      <c r="AE668" s="325"/>
      <c r="AF668" s="325"/>
      <c r="AG668" s="325"/>
      <c r="AH668" s="325"/>
      <c r="AI668" s="325"/>
      <c r="AJ668" s="325"/>
      <c r="AK668" s="325"/>
      <c r="AL668" s="325"/>
      <c r="AM668" s="325"/>
      <c r="AN668" s="325"/>
      <c r="AO668" s="325"/>
      <c r="AP668" s="325"/>
      <c r="AQ668" s="325"/>
      <c r="AR668" s="325"/>
      <c r="AS668" s="325"/>
      <c r="AT668" s="325"/>
      <c r="AU668" s="325"/>
      <c r="AV668" s="325"/>
      <c r="AW668" s="325"/>
      <c r="AX668" s="325"/>
      <c r="AY668" s="325"/>
      <c r="AZ668" s="325"/>
      <c r="BA668" s="325"/>
      <c r="BB668" s="325"/>
      <c r="BC668" s="325"/>
    </row>
    <row r="669" spans="1:55" s="326" customFormat="1" ht="15.75" hidden="1">
      <c r="A669" s="172"/>
      <c r="B669" s="454"/>
      <c r="C669" s="455" t="s">
        <v>252</v>
      </c>
      <c r="D669" s="1871" t="s">
        <v>1130</v>
      </c>
      <c r="E669" s="1875"/>
      <c r="F669" s="1872"/>
      <c r="G669" s="459"/>
      <c r="H669" s="172"/>
      <c r="I669" s="172"/>
      <c r="J669" s="172"/>
      <c r="K669" s="172"/>
      <c r="L669" s="274"/>
      <c r="M669" s="325"/>
      <c r="N669" s="325"/>
      <c r="O669" s="325"/>
      <c r="P669" s="325"/>
      <c r="Q669" s="325"/>
      <c r="R669" s="325"/>
      <c r="S669" s="325"/>
      <c r="T669" s="325"/>
      <c r="U669" s="325"/>
      <c r="V669" s="325"/>
      <c r="W669" s="325"/>
      <c r="X669" s="325"/>
      <c r="Y669" s="325"/>
      <c r="Z669" s="325"/>
      <c r="AA669" s="325"/>
      <c r="AB669" s="325"/>
      <c r="AC669" s="325"/>
      <c r="AD669" s="325"/>
      <c r="AE669" s="325"/>
      <c r="AF669" s="325"/>
      <c r="AG669" s="325"/>
      <c r="AH669" s="325"/>
      <c r="AI669" s="325"/>
      <c r="AJ669" s="325"/>
      <c r="AK669" s="325"/>
      <c r="AL669" s="325"/>
      <c r="AM669" s="325"/>
      <c r="AN669" s="325"/>
      <c r="AO669" s="325"/>
      <c r="AP669" s="325"/>
      <c r="AQ669" s="325"/>
      <c r="AR669" s="325"/>
      <c r="AS669" s="325"/>
      <c r="AT669" s="325"/>
      <c r="AU669" s="325"/>
      <c r="AV669" s="325"/>
      <c r="AW669" s="325"/>
      <c r="AX669" s="325"/>
      <c r="AY669" s="325"/>
      <c r="AZ669" s="325"/>
      <c r="BA669" s="325"/>
      <c r="BB669" s="325"/>
      <c r="BC669" s="325"/>
    </row>
    <row r="670" spans="1:55" s="283" customFormat="1" ht="51" hidden="1">
      <c r="A670" s="172"/>
      <c r="B670" s="454"/>
      <c r="C670" s="927">
        <v>136</v>
      </c>
      <c r="D670" s="940" t="s">
        <v>2820</v>
      </c>
      <c r="E670" s="938" t="s">
        <v>32</v>
      </c>
      <c r="F670" s="884" t="s">
        <v>1094</v>
      </c>
      <c r="G670" s="939">
        <v>1.8</v>
      </c>
      <c r="H670" s="939"/>
      <c r="I670" s="939">
        <v>1.8</v>
      </c>
      <c r="J670" s="884" t="s">
        <v>49</v>
      </c>
      <c r="K670" s="884" t="s">
        <v>380</v>
      </c>
      <c r="L670" s="940" t="s">
        <v>2821</v>
      </c>
      <c r="M670" s="299"/>
      <c r="N670" s="299"/>
      <c r="O670" s="299"/>
      <c r="P670" s="299"/>
      <c r="Q670" s="299"/>
      <c r="R670" s="299"/>
      <c r="S670" s="299"/>
      <c r="T670" s="299"/>
      <c r="U670" s="299"/>
      <c r="V670" s="299"/>
      <c r="W670" s="299"/>
      <c r="X670" s="299"/>
      <c r="Y670" s="299"/>
      <c r="Z670" s="299"/>
      <c r="AA670" s="299"/>
      <c r="AB670" s="299"/>
      <c r="AC670" s="299"/>
      <c r="AD670" s="299"/>
      <c r="AE670" s="299"/>
      <c r="AF670" s="299"/>
      <c r="AG670" s="299"/>
      <c r="AH670" s="299"/>
      <c r="AI670" s="299"/>
      <c r="AJ670" s="299"/>
      <c r="AK670" s="299"/>
      <c r="AL670" s="299"/>
      <c r="AM670" s="299"/>
      <c r="AN670" s="299"/>
      <c r="AO670" s="299"/>
      <c r="AP670" s="299"/>
      <c r="AQ670" s="299"/>
      <c r="AR670" s="299"/>
      <c r="AS670" s="299"/>
      <c r="AT670" s="299"/>
      <c r="AU670" s="299"/>
      <c r="AV670" s="299"/>
      <c r="AW670" s="299"/>
      <c r="AX670" s="299"/>
      <c r="AY670" s="299"/>
      <c r="AZ670" s="299"/>
      <c r="BA670" s="299"/>
      <c r="BB670" s="299"/>
      <c r="BC670" s="299"/>
    </row>
    <row r="671" spans="1:55" s="326" customFormat="1" ht="15.75" hidden="1">
      <c r="A671" s="172"/>
      <c r="B671" s="454"/>
      <c r="C671" s="1871" t="s">
        <v>199</v>
      </c>
      <c r="D671" s="1872"/>
      <c r="E671" s="274"/>
      <c r="F671" s="274"/>
      <c r="G671" s="459"/>
      <c r="H671" s="172"/>
      <c r="I671" s="172"/>
      <c r="J671" s="172"/>
      <c r="K671" s="172"/>
      <c r="L671" s="274"/>
      <c r="M671" s="325"/>
      <c r="N671" s="325"/>
      <c r="O671" s="325"/>
      <c r="P671" s="325"/>
      <c r="Q671" s="325"/>
      <c r="R671" s="325"/>
      <c r="S671" s="325"/>
      <c r="T671" s="325"/>
      <c r="U671" s="325"/>
      <c r="V671" s="325"/>
      <c r="W671" s="325"/>
      <c r="X671" s="325"/>
      <c r="Y671" s="325"/>
      <c r="Z671" s="325"/>
      <c r="AA671" s="325"/>
      <c r="AB671" s="325"/>
      <c r="AC671" s="325"/>
      <c r="AD671" s="325"/>
      <c r="AE671" s="325"/>
      <c r="AF671" s="325"/>
      <c r="AG671" s="325"/>
      <c r="AH671" s="325"/>
      <c r="AI671" s="325"/>
      <c r="AJ671" s="325"/>
      <c r="AK671" s="325"/>
      <c r="AL671" s="325"/>
      <c r="AM671" s="325"/>
      <c r="AN671" s="325"/>
      <c r="AO671" s="325"/>
      <c r="AP671" s="325"/>
      <c r="AQ671" s="325"/>
      <c r="AR671" s="325"/>
      <c r="AS671" s="325"/>
      <c r="AT671" s="325"/>
      <c r="AU671" s="325"/>
      <c r="AV671" s="325"/>
      <c r="AW671" s="325"/>
      <c r="AX671" s="325"/>
      <c r="AY671" s="325"/>
      <c r="AZ671" s="325"/>
      <c r="BA671" s="325"/>
      <c r="BB671" s="325"/>
    </row>
    <row r="672" spans="1:55" s="326" customFormat="1" ht="15.75" hidden="1">
      <c r="A672" s="172"/>
      <c r="B672" s="454"/>
      <c r="C672" s="455" t="s">
        <v>251</v>
      </c>
      <c r="D672" s="1871" t="s">
        <v>803</v>
      </c>
      <c r="E672" s="1873"/>
      <c r="F672" s="1874"/>
      <c r="G672" s="459"/>
      <c r="H672" s="172"/>
      <c r="I672" s="172"/>
      <c r="J672" s="172"/>
      <c r="K672" s="172"/>
      <c r="L672" s="274"/>
      <c r="M672" s="325"/>
      <c r="N672" s="325"/>
      <c r="O672" s="325"/>
      <c r="P672" s="325"/>
      <c r="Q672" s="325"/>
      <c r="R672" s="325"/>
      <c r="S672" s="325"/>
      <c r="T672" s="325"/>
      <c r="U672" s="325"/>
      <c r="V672" s="325"/>
      <c r="W672" s="325"/>
      <c r="X672" s="325"/>
      <c r="Y672" s="325"/>
      <c r="Z672" s="325"/>
      <c r="AA672" s="325"/>
      <c r="AB672" s="325"/>
      <c r="AC672" s="325"/>
      <c r="AD672" s="325"/>
      <c r="AE672" s="325"/>
      <c r="AF672" s="325"/>
      <c r="AG672" s="325"/>
      <c r="AH672" s="325"/>
      <c r="AI672" s="325"/>
      <c r="AJ672" s="325"/>
      <c r="AK672" s="325"/>
      <c r="AL672" s="325"/>
      <c r="AM672" s="325"/>
      <c r="AN672" s="325"/>
      <c r="AO672" s="325"/>
      <c r="AP672" s="325"/>
      <c r="AQ672" s="325"/>
      <c r="AR672" s="325"/>
      <c r="AS672" s="325"/>
      <c r="AT672" s="325"/>
      <c r="AU672" s="325"/>
      <c r="AV672" s="325"/>
      <c r="AW672" s="325"/>
      <c r="AX672" s="325"/>
      <c r="AY672" s="325"/>
      <c r="AZ672" s="325"/>
      <c r="BA672" s="325"/>
      <c r="BB672" s="325"/>
    </row>
    <row r="673" spans="1:54" s="326" customFormat="1" ht="66.599999999999994" hidden="1" customHeight="1">
      <c r="A673" s="172"/>
      <c r="B673" s="454"/>
      <c r="C673" s="544" t="s">
        <v>491</v>
      </c>
      <c r="D673" s="1868" t="s">
        <v>801</v>
      </c>
      <c r="E673" s="1869"/>
      <c r="F673" s="1870"/>
      <c r="G673" s="459"/>
      <c r="H673" s="544"/>
      <c r="I673" s="544"/>
      <c r="J673" s="544"/>
      <c r="K673" s="544"/>
      <c r="L673" s="543"/>
      <c r="M673" s="325"/>
      <c r="N673" s="325"/>
      <c r="O673" s="325"/>
      <c r="P673" s="325"/>
      <c r="Q673" s="325"/>
      <c r="R673" s="325"/>
      <c r="S673" s="325"/>
      <c r="T673" s="325"/>
      <c r="U673" s="325"/>
      <c r="V673" s="325"/>
      <c r="W673" s="325"/>
      <c r="X673" s="325"/>
      <c r="Y673" s="325"/>
      <c r="Z673" s="325"/>
      <c r="AA673" s="325"/>
      <c r="AB673" s="325"/>
      <c r="AC673" s="325"/>
      <c r="AD673" s="325"/>
      <c r="AE673" s="325"/>
      <c r="AF673" s="325"/>
      <c r="AG673" s="325"/>
      <c r="AH673" s="325"/>
      <c r="AI673" s="325"/>
      <c r="AJ673" s="325"/>
      <c r="AK673" s="325"/>
      <c r="AL673" s="325"/>
      <c r="AM673" s="325"/>
      <c r="AN673" s="325"/>
      <c r="AO673" s="325"/>
      <c r="AP673" s="325"/>
      <c r="AQ673" s="325"/>
      <c r="AR673" s="325"/>
      <c r="AS673" s="325"/>
      <c r="AT673" s="325"/>
      <c r="AU673" s="325"/>
      <c r="AV673" s="325"/>
      <c r="AW673" s="325"/>
      <c r="AX673" s="325"/>
      <c r="AY673" s="325"/>
      <c r="AZ673" s="325"/>
      <c r="BA673" s="325"/>
      <c r="BB673" s="325"/>
    </row>
    <row r="674" spans="1:54" s="328" customFormat="1" ht="18.600000000000001" hidden="1" customHeight="1">
      <c r="A674" s="172"/>
      <c r="B674" s="454"/>
      <c r="C674" s="1295">
        <v>1</v>
      </c>
      <c r="D674" s="1296" t="s">
        <v>2822</v>
      </c>
      <c r="E674" s="1297" t="s">
        <v>22</v>
      </c>
      <c r="F674" s="1297" t="s">
        <v>52</v>
      </c>
      <c r="G674" s="1298">
        <v>1.8</v>
      </c>
      <c r="H674" s="1299"/>
      <c r="I674" s="1300">
        <v>0.34</v>
      </c>
      <c r="J674" s="1301" t="s">
        <v>50</v>
      </c>
      <c r="K674" s="1297" t="s">
        <v>2823</v>
      </c>
      <c r="L674" s="1296" t="s">
        <v>2824</v>
      </c>
      <c r="M674" s="327"/>
      <c r="N674" s="327"/>
      <c r="O674" s="327"/>
      <c r="P674" s="327"/>
      <c r="Q674" s="327"/>
      <c r="R674" s="327"/>
      <c r="S674" s="327"/>
      <c r="T674" s="327"/>
      <c r="U674" s="327"/>
      <c r="V674" s="327"/>
      <c r="W674" s="327"/>
      <c r="X674" s="327"/>
      <c r="Y674" s="327"/>
      <c r="Z674" s="327"/>
      <c r="AA674" s="327"/>
      <c r="AB674" s="327"/>
      <c r="AC674" s="327"/>
      <c r="AD674" s="327"/>
      <c r="AE674" s="327"/>
      <c r="AF674" s="327"/>
      <c r="AG674" s="327"/>
      <c r="AH674" s="327"/>
      <c r="AI674" s="327"/>
      <c r="AJ674" s="327"/>
      <c r="AK674" s="327"/>
      <c r="AL674" s="327"/>
      <c r="AM674" s="327"/>
      <c r="AN674" s="327"/>
      <c r="AO674" s="327"/>
      <c r="AP674" s="327"/>
      <c r="AQ674" s="327"/>
      <c r="AR674" s="327"/>
      <c r="AS674" s="327"/>
      <c r="AT674" s="327"/>
      <c r="AU674" s="327"/>
      <c r="AV674" s="327"/>
      <c r="AW674" s="327"/>
      <c r="AX674" s="327"/>
      <c r="AY674" s="327"/>
      <c r="AZ674" s="327"/>
      <c r="BA674" s="327"/>
      <c r="BB674" s="327"/>
    </row>
    <row r="675" spans="1:54" s="326" customFormat="1" ht="55.9" hidden="1" customHeight="1">
      <c r="A675" s="172"/>
      <c r="B675" s="454"/>
      <c r="C675" s="1295">
        <v>2</v>
      </c>
      <c r="D675" s="1296" t="s">
        <v>2825</v>
      </c>
      <c r="E675" s="1297" t="s">
        <v>22</v>
      </c>
      <c r="F675" s="1297" t="s">
        <v>52</v>
      </c>
      <c r="G675" s="1298">
        <v>3.2</v>
      </c>
      <c r="H675" s="1299">
        <v>1.6</v>
      </c>
      <c r="I675" s="1300">
        <v>1.6</v>
      </c>
      <c r="J675" s="1301" t="s">
        <v>50</v>
      </c>
      <c r="K675" s="1297" t="s">
        <v>2823</v>
      </c>
      <c r="L675" s="1296" t="s">
        <v>2826</v>
      </c>
      <c r="M675" s="325"/>
      <c r="N675" s="325"/>
      <c r="O675" s="325"/>
      <c r="P675" s="325"/>
      <c r="Q675" s="325"/>
      <c r="R675" s="325"/>
      <c r="S675" s="325"/>
      <c r="T675" s="325"/>
      <c r="U675" s="325"/>
      <c r="V675" s="325"/>
      <c r="W675" s="325"/>
      <c r="X675" s="325"/>
      <c r="Y675" s="325"/>
      <c r="Z675" s="325"/>
      <c r="AA675" s="325"/>
      <c r="AB675" s="325"/>
      <c r="AC675" s="325"/>
      <c r="AD675" s="325"/>
      <c r="AE675" s="325"/>
      <c r="AF675" s="325"/>
      <c r="AG675" s="325"/>
      <c r="AH675" s="325"/>
      <c r="AI675" s="325"/>
      <c r="AJ675" s="325"/>
      <c r="AK675" s="325"/>
      <c r="AL675" s="325"/>
      <c r="AM675" s="325"/>
      <c r="AN675" s="325"/>
      <c r="AO675" s="325"/>
      <c r="AP675" s="325"/>
      <c r="AQ675" s="325"/>
      <c r="AR675" s="325"/>
      <c r="AS675" s="325"/>
      <c r="AT675" s="325"/>
      <c r="AU675" s="325"/>
      <c r="AV675" s="325"/>
      <c r="AW675" s="325"/>
      <c r="AX675" s="325"/>
      <c r="AY675" s="325"/>
      <c r="AZ675" s="325"/>
      <c r="BA675" s="325"/>
      <c r="BB675" s="325"/>
    </row>
    <row r="676" spans="1:54" s="282" customFormat="1" ht="15.75" hidden="1" customHeight="1">
      <c r="A676" s="172"/>
      <c r="B676" s="454"/>
      <c r="C676" s="1295">
        <v>3</v>
      </c>
      <c r="D676" s="1296" t="s">
        <v>2827</v>
      </c>
      <c r="E676" s="1297" t="s">
        <v>38</v>
      </c>
      <c r="F676" s="1297" t="s">
        <v>2828</v>
      </c>
      <c r="G676" s="1298">
        <v>0.89</v>
      </c>
      <c r="H676" s="1299">
        <v>0.6</v>
      </c>
      <c r="I676" s="1300">
        <v>0.89</v>
      </c>
      <c r="J676" s="1301" t="s">
        <v>2829</v>
      </c>
      <c r="K676" s="1297" t="s">
        <v>154</v>
      </c>
      <c r="L676" s="1296" t="s">
        <v>2830</v>
      </c>
    </row>
    <row r="677" spans="1:54" s="282" customFormat="1" ht="44.25" hidden="1" customHeight="1">
      <c r="A677" s="172"/>
      <c r="B677" s="454"/>
      <c r="C677" s="1295">
        <v>4</v>
      </c>
      <c r="D677" s="1296" t="s">
        <v>2831</v>
      </c>
      <c r="E677" s="1297" t="s">
        <v>23</v>
      </c>
      <c r="F677" s="1297" t="s">
        <v>25</v>
      </c>
      <c r="G677" s="1298">
        <v>13.5</v>
      </c>
      <c r="H677" s="1299"/>
      <c r="I677" s="1300">
        <v>13.5</v>
      </c>
      <c r="J677" s="1301" t="s">
        <v>50</v>
      </c>
      <c r="K677" s="1297" t="s">
        <v>2832</v>
      </c>
      <c r="L677" s="1296" t="s">
        <v>2833</v>
      </c>
    </row>
    <row r="678" spans="1:54" s="329" customFormat="1" ht="23.25" hidden="1" customHeight="1">
      <c r="A678" s="541"/>
      <c r="B678" s="542"/>
      <c r="C678" s="1295">
        <v>6</v>
      </c>
      <c r="D678" s="1302" t="s">
        <v>2834</v>
      </c>
      <c r="E678" s="1303" t="s">
        <v>22</v>
      </c>
      <c r="F678" s="1303" t="s">
        <v>2835</v>
      </c>
      <c r="G678" s="1298">
        <v>7.5</v>
      </c>
      <c r="H678" s="1304"/>
      <c r="I678" s="1304">
        <v>0.3</v>
      </c>
      <c r="J678" s="1303" t="s">
        <v>50</v>
      </c>
      <c r="K678" s="1303" t="s">
        <v>2836</v>
      </c>
      <c r="L678" s="1302" t="s">
        <v>2837</v>
      </c>
      <c r="X678" s="330"/>
    </row>
    <row r="679" spans="1:54" s="331" customFormat="1" ht="94.5" hidden="1">
      <c r="A679" s="541"/>
      <c r="B679" s="542"/>
      <c r="C679" s="1295">
        <v>7</v>
      </c>
      <c r="D679" s="1302" t="s">
        <v>2838</v>
      </c>
      <c r="E679" s="1303" t="s">
        <v>22</v>
      </c>
      <c r="F679" s="1303" t="s">
        <v>2835</v>
      </c>
      <c r="G679" s="1298">
        <v>16.5</v>
      </c>
      <c r="H679" s="1304"/>
      <c r="I679" s="1304">
        <v>0.2</v>
      </c>
      <c r="J679" s="1303" t="s">
        <v>50</v>
      </c>
      <c r="K679" s="1303" t="s">
        <v>2839</v>
      </c>
      <c r="L679" s="1302" t="s">
        <v>2840</v>
      </c>
      <c r="X679" s="418"/>
    </row>
    <row r="680" spans="1:54" s="331" customFormat="1" ht="49.5" hidden="1" customHeight="1">
      <c r="A680" s="541"/>
      <c r="B680" s="542"/>
      <c r="C680" s="1295">
        <v>22</v>
      </c>
      <c r="D680" s="1305" t="s">
        <v>2841</v>
      </c>
      <c r="E680" s="1295" t="s">
        <v>23</v>
      </c>
      <c r="F680" s="1295" t="s">
        <v>2835</v>
      </c>
      <c r="G680" s="1298">
        <v>32.24</v>
      </c>
      <c r="H680" s="1306">
        <v>6.4</v>
      </c>
      <c r="I680" s="1306">
        <v>22.24</v>
      </c>
      <c r="J680" s="1295" t="s">
        <v>50</v>
      </c>
      <c r="K680" s="1295" t="s">
        <v>2842</v>
      </c>
      <c r="L680" s="1305" t="s">
        <v>2843</v>
      </c>
      <c r="X680" s="418"/>
    </row>
    <row r="681" spans="1:54" s="332" customFormat="1" ht="47.25" hidden="1">
      <c r="A681" s="541"/>
      <c r="B681" s="542"/>
      <c r="C681" s="1295">
        <v>24</v>
      </c>
      <c r="D681" s="1307" t="s">
        <v>2844</v>
      </c>
      <c r="E681" s="1297" t="s">
        <v>22</v>
      </c>
      <c r="F681" s="1297" t="s">
        <v>52</v>
      </c>
      <c r="G681" s="1298">
        <v>1.3</v>
      </c>
      <c r="H681" s="1299"/>
      <c r="I681" s="1300">
        <v>1.3</v>
      </c>
      <c r="J681" s="1301" t="s">
        <v>50</v>
      </c>
      <c r="K681" s="1297" t="s">
        <v>154</v>
      </c>
      <c r="L681" s="1307" t="s">
        <v>2845</v>
      </c>
      <c r="X681" s="419"/>
    </row>
    <row r="682" spans="1:54" s="420" customFormat="1" ht="82.9" hidden="1" customHeight="1">
      <c r="A682" s="545"/>
      <c r="B682" s="546"/>
      <c r="C682" s="1295">
        <v>25</v>
      </c>
      <c r="D682" s="1307" t="s">
        <v>2846</v>
      </c>
      <c r="E682" s="1297" t="s">
        <v>22</v>
      </c>
      <c r="F682" s="1297" t="s">
        <v>52</v>
      </c>
      <c r="G682" s="1298">
        <v>0.75</v>
      </c>
      <c r="H682" s="1299"/>
      <c r="I682" s="1299">
        <v>0.75</v>
      </c>
      <c r="J682" s="1301" t="s">
        <v>50</v>
      </c>
      <c r="K682" s="1297" t="s">
        <v>2847</v>
      </c>
      <c r="L682" s="1307" t="s">
        <v>2848</v>
      </c>
      <c r="X682" s="421"/>
    </row>
    <row r="683" spans="1:54" s="420" customFormat="1" ht="98.45" hidden="1" customHeight="1">
      <c r="A683" s="545"/>
      <c r="B683" s="546"/>
      <c r="C683" s="1295">
        <v>27</v>
      </c>
      <c r="D683" s="1296" t="s">
        <v>2849</v>
      </c>
      <c r="E683" s="1297" t="s">
        <v>12</v>
      </c>
      <c r="F683" s="1297" t="s">
        <v>52</v>
      </c>
      <c r="G683" s="1298">
        <v>0.13</v>
      </c>
      <c r="H683" s="1299"/>
      <c r="I683" s="1300">
        <v>0.13</v>
      </c>
      <c r="J683" s="1301" t="s">
        <v>50</v>
      </c>
      <c r="K683" s="1297" t="s">
        <v>2847</v>
      </c>
      <c r="L683" s="1296" t="s">
        <v>2850</v>
      </c>
      <c r="X683" s="421"/>
    </row>
    <row r="684" spans="1:54" s="420" customFormat="1" ht="47.25" hidden="1">
      <c r="A684" s="545"/>
      <c r="B684" s="546"/>
      <c r="C684" s="1295">
        <v>31</v>
      </c>
      <c r="D684" s="1305" t="s">
        <v>2851</v>
      </c>
      <c r="E684" s="1295" t="s">
        <v>12</v>
      </c>
      <c r="F684" s="1295" t="s">
        <v>2835</v>
      </c>
      <c r="G684" s="1298">
        <v>1.45</v>
      </c>
      <c r="H684" s="1306"/>
      <c r="I684" s="1306">
        <v>1.45</v>
      </c>
      <c r="J684" s="1295" t="s">
        <v>50</v>
      </c>
      <c r="K684" s="1295" t="s">
        <v>2852</v>
      </c>
      <c r="L684" s="1305" t="s">
        <v>2853</v>
      </c>
      <c r="X684" s="421"/>
    </row>
    <row r="685" spans="1:54" s="332" customFormat="1" ht="31.5" hidden="1">
      <c r="A685" s="541"/>
      <c r="B685" s="542"/>
      <c r="C685" s="1295">
        <v>36</v>
      </c>
      <c r="D685" s="1308" t="s">
        <v>2854</v>
      </c>
      <c r="E685" s="1309" t="s">
        <v>23</v>
      </c>
      <c r="F685" s="1309" t="s">
        <v>46</v>
      </c>
      <c r="G685" s="1298">
        <v>0.5</v>
      </c>
      <c r="H685" s="1306"/>
      <c r="I685" s="1306">
        <v>0.5</v>
      </c>
      <c r="J685" s="1295" t="s">
        <v>50</v>
      </c>
      <c r="K685" s="1295" t="s">
        <v>2855</v>
      </c>
      <c r="L685" s="1305" t="s">
        <v>2856</v>
      </c>
      <c r="X685" s="419"/>
    </row>
    <row r="686" spans="1:54" s="332" customFormat="1" ht="31.5" hidden="1">
      <c r="A686" s="541"/>
      <c r="B686" s="542"/>
      <c r="C686" s="1295">
        <v>37</v>
      </c>
      <c r="D686" s="1308" t="s">
        <v>2857</v>
      </c>
      <c r="E686" s="1309" t="s">
        <v>23</v>
      </c>
      <c r="F686" s="1309" t="s">
        <v>46</v>
      </c>
      <c r="G686" s="1298">
        <v>2.36</v>
      </c>
      <c r="H686" s="1306"/>
      <c r="I686" s="1306">
        <v>2.36</v>
      </c>
      <c r="J686" s="1295" t="s">
        <v>50</v>
      </c>
      <c r="K686" s="1295" t="s">
        <v>2847</v>
      </c>
      <c r="L686" s="1305" t="s">
        <v>2858</v>
      </c>
      <c r="W686" s="332">
        <v>22.74</v>
      </c>
      <c r="X686" s="419"/>
    </row>
    <row r="687" spans="1:54" s="332" customFormat="1" ht="47.25" hidden="1">
      <c r="A687" s="541"/>
      <c r="B687" s="542"/>
      <c r="C687" s="1295">
        <v>38</v>
      </c>
      <c r="D687" s="1308" t="s">
        <v>2859</v>
      </c>
      <c r="E687" s="1309" t="s">
        <v>24</v>
      </c>
      <c r="F687" s="1309" t="s">
        <v>46</v>
      </c>
      <c r="G687" s="1298">
        <v>0.6</v>
      </c>
      <c r="H687" s="1306"/>
      <c r="I687" s="1306">
        <v>0.6</v>
      </c>
      <c r="J687" s="1295" t="s">
        <v>50</v>
      </c>
      <c r="K687" s="1295" t="s">
        <v>2860</v>
      </c>
      <c r="L687" s="1305" t="s">
        <v>2861</v>
      </c>
      <c r="W687" s="332">
        <v>33.04</v>
      </c>
      <c r="X687" s="419"/>
    </row>
    <row r="688" spans="1:54" s="332" customFormat="1" ht="47.25" hidden="1">
      <c r="A688" s="541"/>
      <c r="B688" s="542"/>
      <c r="C688" s="1295">
        <v>39</v>
      </c>
      <c r="D688" s="1308" t="s">
        <v>2862</v>
      </c>
      <c r="E688" s="1309" t="s">
        <v>23</v>
      </c>
      <c r="F688" s="1309" t="s">
        <v>46</v>
      </c>
      <c r="G688" s="1298">
        <v>1.1000000000000001</v>
      </c>
      <c r="H688" s="1306"/>
      <c r="I688" s="1306">
        <v>1.1000000000000001</v>
      </c>
      <c r="J688" s="1295" t="s">
        <v>50</v>
      </c>
      <c r="K688" s="1295" t="s">
        <v>2863</v>
      </c>
      <c r="L688" s="1305" t="s">
        <v>2864</v>
      </c>
      <c r="X688" s="419"/>
    </row>
    <row r="689" spans="1:24" s="332" customFormat="1" ht="47.25" hidden="1">
      <c r="A689" s="541"/>
      <c r="B689" s="542"/>
      <c r="C689" s="1295">
        <v>40</v>
      </c>
      <c r="D689" s="1305" t="s">
        <v>2865</v>
      </c>
      <c r="E689" s="1295" t="s">
        <v>23</v>
      </c>
      <c r="F689" s="1309" t="s">
        <v>441</v>
      </c>
      <c r="G689" s="1298">
        <v>0.3</v>
      </c>
      <c r="H689" s="1310"/>
      <c r="I689" s="1311">
        <v>0.3</v>
      </c>
      <c r="J689" s="1295" t="s">
        <v>50</v>
      </c>
      <c r="K689" s="1295" t="s">
        <v>2860</v>
      </c>
      <c r="L689" s="1305" t="s">
        <v>2866</v>
      </c>
      <c r="X689" s="419"/>
    </row>
    <row r="690" spans="1:24" s="332" customFormat="1" ht="49.5" hidden="1" customHeight="1">
      <c r="A690" s="541"/>
      <c r="B690" s="542"/>
      <c r="C690" s="1295">
        <v>41</v>
      </c>
      <c r="D690" s="1307" t="s">
        <v>2867</v>
      </c>
      <c r="E690" s="1312" t="s">
        <v>22</v>
      </c>
      <c r="F690" s="1312" t="s">
        <v>703</v>
      </c>
      <c r="G690" s="1298">
        <v>0.5</v>
      </c>
      <c r="H690" s="1311"/>
      <c r="I690" s="1311">
        <v>0.5</v>
      </c>
      <c r="J690" s="1312" t="s">
        <v>50</v>
      </c>
      <c r="K690" s="1312" t="s">
        <v>2855</v>
      </c>
      <c r="L690" s="1307" t="s">
        <v>2868</v>
      </c>
      <c r="X690" s="419"/>
    </row>
    <row r="691" spans="1:24" s="332" customFormat="1" ht="61.5" hidden="1" customHeight="1">
      <c r="A691" s="541"/>
      <c r="B691" s="542"/>
      <c r="C691" s="544" t="s">
        <v>470</v>
      </c>
      <c r="D691" s="1868" t="s">
        <v>797</v>
      </c>
      <c r="E691" s="1869"/>
      <c r="F691" s="1870"/>
      <c r="G691" s="459"/>
      <c r="H691" s="544"/>
      <c r="I691" s="544"/>
      <c r="J691" s="544"/>
      <c r="K691" s="544"/>
      <c r="L691" s="543"/>
    </row>
    <row r="692" spans="1:24" s="332" customFormat="1" ht="63" hidden="1">
      <c r="A692" s="541"/>
      <c r="B692" s="542"/>
      <c r="C692" s="1295">
        <v>60</v>
      </c>
      <c r="D692" s="1313" t="s">
        <v>2869</v>
      </c>
      <c r="E692" s="1314" t="s">
        <v>38</v>
      </c>
      <c r="F692" s="1315" t="s">
        <v>2835</v>
      </c>
      <c r="G692" s="1316">
        <v>124.1</v>
      </c>
      <c r="H692" s="1316"/>
      <c r="I692" s="1316">
        <v>124.1</v>
      </c>
      <c r="J692" s="1315" t="s">
        <v>50</v>
      </c>
      <c r="K692" s="1315" t="s">
        <v>2870</v>
      </c>
      <c r="L692" s="1317" t="s">
        <v>2871</v>
      </c>
    </row>
    <row r="693" spans="1:24" s="422" customFormat="1" ht="77.25" hidden="1" customHeight="1">
      <c r="A693" s="547"/>
      <c r="B693" s="548"/>
      <c r="C693" s="1295">
        <v>61</v>
      </c>
      <c r="D693" s="1318" t="s">
        <v>2872</v>
      </c>
      <c r="E693" s="1319" t="s">
        <v>31</v>
      </c>
      <c r="F693" s="1320" t="s">
        <v>2873</v>
      </c>
      <c r="G693" s="1321">
        <v>66</v>
      </c>
      <c r="H693" s="1321"/>
      <c r="I693" s="1322">
        <v>66</v>
      </c>
      <c r="J693" s="1315" t="s">
        <v>50</v>
      </c>
      <c r="K693" s="1315" t="s">
        <v>2874</v>
      </c>
      <c r="L693" s="1318" t="s">
        <v>2875</v>
      </c>
    </row>
    <row r="694" spans="1:24" s="332" customFormat="1" ht="67.900000000000006" hidden="1" customHeight="1">
      <c r="A694" s="541"/>
      <c r="B694" s="542"/>
      <c r="C694" s="455" t="s">
        <v>252</v>
      </c>
      <c r="D694" s="1871" t="s">
        <v>1130</v>
      </c>
      <c r="E694" s="1875"/>
      <c r="F694" s="1872"/>
      <c r="G694" s="459"/>
      <c r="H694" s="172"/>
      <c r="I694" s="172"/>
      <c r="J694" s="172"/>
      <c r="K694" s="172"/>
      <c r="L694" s="274"/>
    </row>
    <row r="695" spans="1:24" s="423" customFormat="1" ht="46.9" hidden="1" customHeight="1">
      <c r="A695" s="545"/>
      <c r="B695" s="546"/>
      <c r="C695" s="478"/>
      <c r="D695" s="549"/>
      <c r="E695" s="550"/>
      <c r="F695" s="480"/>
      <c r="G695" s="481"/>
      <c r="H695" s="481"/>
      <c r="I695" s="481"/>
      <c r="J695" s="551"/>
      <c r="K695" s="550"/>
      <c r="L695" s="549"/>
    </row>
    <row r="696" spans="1:24" s="329" customFormat="1" ht="23.25" hidden="1" customHeight="1">
      <c r="A696" s="541"/>
      <c r="B696" s="542"/>
      <c r="C696" s="478"/>
      <c r="D696" s="110"/>
      <c r="E696" s="28"/>
      <c r="F696" s="28"/>
      <c r="G696" s="450"/>
      <c r="H696" s="28"/>
      <c r="I696" s="28"/>
      <c r="J696" s="28"/>
      <c r="K696" s="28"/>
      <c r="L696" s="110"/>
      <c r="X696" s="330"/>
    </row>
    <row r="697" spans="1:24" s="332" customFormat="1" ht="70.150000000000006" hidden="1" customHeight="1">
      <c r="A697" s="541"/>
      <c r="B697" s="542"/>
      <c r="C697" s="1871" t="s">
        <v>200</v>
      </c>
      <c r="D697" s="1872"/>
      <c r="E697" s="274"/>
      <c r="F697" s="274"/>
      <c r="G697" s="459"/>
      <c r="H697" s="172"/>
      <c r="I697" s="172"/>
      <c r="J697" s="172"/>
      <c r="K697" s="172"/>
      <c r="L697" s="274"/>
    </row>
    <row r="698" spans="1:24" s="331" customFormat="1" ht="53.25" hidden="1" customHeight="1">
      <c r="A698" s="396"/>
      <c r="B698" s="397"/>
      <c r="C698" s="455" t="s">
        <v>251</v>
      </c>
      <c r="D698" s="1871" t="s">
        <v>803</v>
      </c>
      <c r="E698" s="1873"/>
      <c r="F698" s="1874"/>
      <c r="G698" s="459"/>
      <c r="H698" s="172"/>
      <c r="I698" s="172"/>
      <c r="J698" s="172"/>
      <c r="K698" s="172"/>
      <c r="L698" s="274"/>
    </row>
    <row r="699" spans="1:24" s="282" customFormat="1" ht="24.6" hidden="1" customHeight="1">
      <c r="A699" s="172"/>
      <c r="B699" s="454"/>
      <c r="C699" s="455" t="s">
        <v>491</v>
      </c>
      <c r="D699" s="1868" t="s">
        <v>801</v>
      </c>
      <c r="E699" s="1881"/>
      <c r="F699" s="1882"/>
      <c r="G699" s="459"/>
      <c r="H699" s="552"/>
      <c r="I699" s="552"/>
      <c r="J699" s="172"/>
      <c r="K699" s="172"/>
      <c r="L699" s="274"/>
    </row>
    <row r="700" spans="1:24" s="277" customFormat="1" ht="81" hidden="1" customHeight="1">
      <c r="A700" s="172"/>
      <c r="B700" s="454"/>
      <c r="C700" s="448">
        <v>4</v>
      </c>
      <c r="D700" s="1399" t="s">
        <v>2931</v>
      </c>
      <c r="E700" s="1400" t="s">
        <v>20</v>
      </c>
      <c r="F700" s="448" t="s">
        <v>2932</v>
      </c>
      <c r="G700" s="1401">
        <v>0.02</v>
      </c>
      <c r="H700" s="1401"/>
      <c r="I700" s="1401">
        <v>0.02</v>
      </c>
      <c r="J700" s="448" t="s">
        <v>2933</v>
      </c>
      <c r="K700" s="448" t="s">
        <v>2934</v>
      </c>
      <c r="L700" s="448" t="s">
        <v>2935</v>
      </c>
    </row>
    <row r="701" spans="1:24" s="351" customFormat="1" ht="47.45" hidden="1" customHeight="1">
      <c r="A701" s="396"/>
      <c r="B701" s="397"/>
      <c r="C701" s="448">
        <v>10</v>
      </c>
      <c r="D701" s="1402" t="s">
        <v>2936</v>
      </c>
      <c r="E701" s="448" t="s">
        <v>32</v>
      </c>
      <c r="F701" s="1403" t="s">
        <v>52</v>
      </c>
      <c r="G701" s="1401">
        <v>4.8026999999999997</v>
      </c>
      <c r="H701" s="1401"/>
      <c r="I701" s="1401">
        <v>3.2</v>
      </c>
      <c r="J701" s="448" t="s">
        <v>2933</v>
      </c>
      <c r="K701" s="448" t="s">
        <v>2937</v>
      </c>
      <c r="L701" s="448" t="s">
        <v>2938</v>
      </c>
    </row>
    <row r="702" spans="1:24" s="282" customFormat="1" ht="15.75" hidden="1" customHeight="1">
      <c r="A702" s="172"/>
      <c r="B702" s="454"/>
      <c r="C702" s="448">
        <v>12</v>
      </c>
      <c r="D702" s="1402" t="s">
        <v>2939</v>
      </c>
      <c r="E702" s="448" t="s">
        <v>20</v>
      </c>
      <c r="F702" s="1403" t="s">
        <v>52</v>
      </c>
      <c r="G702" s="1401">
        <v>0.25</v>
      </c>
      <c r="H702" s="1401"/>
      <c r="I702" s="1401">
        <v>0.25</v>
      </c>
      <c r="J702" s="448" t="s">
        <v>2933</v>
      </c>
      <c r="K702" s="448" t="s">
        <v>2940</v>
      </c>
      <c r="L702" s="448" t="s">
        <v>2941</v>
      </c>
    </row>
    <row r="703" spans="1:24" s="282" customFormat="1" ht="31.9" hidden="1" customHeight="1">
      <c r="A703" s="172"/>
      <c r="B703" s="454"/>
      <c r="C703" s="448">
        <v>13</v>
      </c>
      <c r="D703" s="1402" t="s">
        <v>2942</v>
      </c>
      <c r="E703" s="448" t="s">
        <v>12</v>
      </c>
      <c r="F703" s="1403" t="s">
        <v>2943</v>
      </c>
      <c r="G703" s="1401">
        <v>0.51</v>
      </c>
      <c r="H703" s="1401"/>
      <c r="I703" s="1401">
        <v>0.51</v>
      </c>
      <c r="J703" s="448" t="s">
        <v>2933</v>
      </c>
      <c r="K703" s="1404" t="s">
        <v>2937</v>
      </c>
      <c r="L703" s="405" t="s">
        <v>2944</v>
      </c>
    </row>
    <row r="704" spans="1:24" s="292" customFormat="1" ht="31.5" hidden="1" customHeight="1">
      <c r="A704" s="172"/>
      <c r="B704" s="454"/>
      <c r="C704" s="448" t="s">
        <v>2945</v>
      </c>
      <c r="D704" s="1402" t="s">
        <v>2946</v>
      </c>
      <c r="E704" s="448" t="s">
        <v>32</v>
      </c>
      <c r="F704" s="1403" t="s">
        <v>2947</v>
      </c>
      <c r="G704" s="1401">
        <v>0.06</v>
      </c>
      <c r="H704" s="1401"/>
      <c r="I704" s="1401">
        <v>0.06</v>
      </c>
      <c r="J704" s="448" t="s">
        <v>2933</v>
      </c>
      <c r="K704" s="448" t="s">
        <v>2948</v>
      </c>
      <c r="L704" s="1405" t="s">
        <v>2949</v>
      </c>
    </row>
    <row r="705" spans="1:12" s="288" customFormat="1" ht="63" hidden="1">
      <c r="A705" s="172"/>
      <c r="B705" s="454"/>
      <c r="C705" s="448">
        <v>16</v>
      </c>
      <c r="D705" s="1402" t="s">
        <v>2950</v>
      </c>
      <c r="E705" s="448" t="s">
        <v>20</v>
      </c>
      <c r="F705" s="1403" t="s">
        <v>52</v>
      </c>
      <c r="G705" s="1401">
        <v>0.3</v>
      </c>
      <c r="H705" s="1401"/>
      <c r="I705" s="1401">
        <v>0.3</v>
      </c>
      <c r="J705" s="448" t="s">
        <v>2933</v>
      </c>
      <c r="K705" s="448" t="s">
        <v>2951</v>
      </c>
      <c r="L705" s="448" t="s">
        <v>2952</v>
      </c>
    </row>
    <row r="706" spans="1:12" s="288" customFormat="1" ht="63" hidden="1">
      <c r="A706" s="172"/>
      <c r="B706" s="454"/>
      <c r="C706" s="448">
        <v>17</v>
      </c>
      <c r="D706" s="1402" t="s">
        <v>2953</v>
      </c>
      <c r="E706" s="448" t="s">
        <v>23</v>
      </c>
      <c r="F706" s="1403" t="s">
        <v>52</v>
      </c>
      <c r="G706" s="1401">
        <v>1.1200000000000001</v>
      </c>
      <c r="H706" s="1401"/>
      <c r="I706" s="1401">
        <v>1.1200000000000001</v>
      </c>
      <c r="J706" s="448" t="s">
        <v>2933</v>
      </c>
      <c r="K706" s="448" t="s">
        <v>2954</v>
      </c>
      <c r="L706" s="1406" t="s">
        <v>2955</v>
      </c>
    </row>
    <row r="707" spans="1:12" s="288" customFormat="1" ht="141.75" hidden="1">
      <c r="A707" s="172"/>
      <c r="B707" s="454"/>
      <c r="C707" s="448">
        <v>19</v>
      </c>
      <c r="D707" s="1402" t="s">
        <v>2956</v>
      </c>
      <c r="E707" s="448" t="s">
        <v>22</v>
      </c>
      <c r="F707" s="1403" t="s">
        <v>52</v>
      </c>
      <c r="G707" s="1401">
        <v>7.5</v>
      </c>
      <c r="H707" s="1401"/>
      <c r="I707" s="1401">
        <v>7.5</v>
      </c>
      <c r="J707" s="448" t="s">
        <v>2933</v>
      </c>
      <c r="K707" s="448" t="s">
        <v>2951</v>
      </c>
      <c r="L707" s="448" t="s">
        <v>2957</v>
      </c>
    </row>
    <row r="708" spans="1:12" s="288" customFormat="1" ht="94.5" hidden="1">
      <c r="A708" s="172"/>
      <c r="B708" s="454"/>
      <c r="C708" s="448" t="s">
        <v>2958</v>
      </c>
      <c r="D708" s="1407" t="s">
        <v>2959</v>
      </c>
      <c r="E708" s="448" t="s">
        <v>22</v>
      </c>
      <c r="F708" s="1403" t="s">
        <v>2947</v>
      </c>
      <c r="G708" s="1401">
        <v>3.64</v>
      </c>
      <c r="H708" s="1401"/>
      <c r="I708" s="1401">
        <v>2.1800000000000002</v>
      </c>
      <c r="J708" s="448" t="s">
        <v>2933</v>
      </c>
      <c r="K708" s="448" t="s">
        <v>2960</v>
      </c>
      <c r="L708" s="405" t="s">
        <v>2961</v>
      </c>
    </row>
    <row r="709" spans="1:12" s="288" customFormat="1" ht="110.25" hidden="1">
      <c r="A709" s="172"/>
      <c r="B709" s="454"/>
      <c r="C709" s="448" t="s">
        <v>2962</v>
      </c>
      <c r="D709" s="1407" t="s">
        <v>2963</v>
      </c>
      <c r="E709" s="448" t="s">
        <v>22</v>
      </c>
      <c r="F709" s="1403" t="s">
        <v>2947</v>
      </c>
      <c r="G709" s="1401">
        <v>4.9829999999999997</v>
      </c>
      <c r="H709" s="1401"/>
      <c r="I709" s="1401">
        <v>4.9829999999999997</v>
      </c>
      <c r="J709" s="448" t="s">
        <v>2933</v>
      </c>
      <c r="K709" s="448" t="s">
        <v>2964</v>
      </c>
      <c r="L709" s="405" t="s">
        <v>2965</v>
      </c>
    </row>
    <row r="710" spans="1:12" s="288" customFormat="1" ht="94.5" hidden="1">
      <c r="A710" s="172"/>
      <c r="B710" s="454"/>
      <c r="C710" s="1408">
        <v>21</v>
      </c>
      <c r="D710" s="1402" t="s">
        <v>2966</v>
      </c>
      <c r="E710" s="1408" t="s">
        <v>23</v>
      </c>
      <c r="F710" s="1403" t="s">
        <v>52</v>
      </c>
      <c r="G710" s="1409">
        <v>0.24</v>
      </c>
      <c r="H710" s="1409"/>
      <c r="I710" s="1409">
        <v>0.24</v>
      </c>
      <c r="J710" s="448" t="s">
        <v>2933</v>
      </c>
      <c r="K710" s="448" t="s">
        <v>2967</v>
      </c>
      <c r="L710" s="1410" t="s">
        <v>2968</v>
      </c>
    </row>
    <row r="711" spans="1:12" s="288" customFormat="1" ht="15.75" hidden="1">
      <c r="A711" s="172"/>
      <c r="B711" s="454"/>
      <c r="C711" s="455" t="s">
        <v>252</v>
      </c>
      <c r="D711" s="1871" t="s">
        <v>1130</v>
      </c>
      <c r="E711" s="1875"/>
      <c r="F711" s="1872"/>
      <c r="G711" s="459"/>
      <c r="H711" s="172"/>
      <c r="I711" s="172"/>
      <c r="J711" s="172"/>
      <c r="K711" s="172"/>
      <c r="L711" s="274"/>
    </row>
    <row r="712" spans="1:12" s="288" customFormat="1" ht="15.75" hidden="1">
      <c r="A712" s="172"/>
      <c r="B712" s="454"/>
      <c r="C712" s="28"/>
      <c r="D712" s="110"/>
      <c r="E712" s="28"/>
      <c r="F712" s="341"/>
      <c r="G712" s="450"/>
      <c r="H712" s="413"/>
      <c r="I712" s="413"/>
      <c r="J712" s="28"/>
      <c r="K712" s="28"/>
      <c r="L712" s="110"/>
    </row>
    <row r="713" spans="1:12" s="288" customFormat="1" ht="15.75" hidden="1">
      <c r="A713" s="172"/>
      <c r="B713" s="454"/>
      <c r="C713" s="28"/>
      <c r="D713" s="110"/>
      <c r="E713" s="28"/>
      <c r="F713" s="341"/>
      <c r="G713" s="450"/>
      <c r="H713" s="413"/>
      <c r="I713" s="413"/>
      <c r="J713" s="28"/>
      <c r="K713" s="28"/>
      <c r="L713" s="110"/>
    </row>
    <row r="714" spans="1:12" s="288" customFormat="1" ht="15.75" hidden="1">
      <c r="A714" s="172"/>
      <c r="B714" s="454"/>
      <c r="C714" s="28"/>
      <c r="D714" s="110"/>
      <c r="E714" s="28"/>
      <c r="F714" s="341"/>
      <c r="G714" s="450"/>
      <c r="H714" s="413"/>
      <c r="I714" s="413"/>
      <c r="J714" s="398"/>
      <c r="K714" s="28"/>
      <c r="L714" s="572"/>
    </row>
    <row r="715" spans="1:12" s="288" customFormat="1" ht="15.75" hidden="1">
      <c r="A715" s="461"/>
      <c r="B715" s="462"/>
      <c r="C715" s="1871" t="s">
        <v>201</v>
      </c>
      <c r="D715" s="1872"/>
      <c r="E715" s="274"/>
      <c r="F715" s="274"/>
      <c r="G715" s="459"/>
      <c r="H715" s="172"/>
      <c r="I715" s="172"/>
      <c r="J715" s="172"/>
      <c r="K715" s="172"/>
      <c r="L715" s="274"/>
    </row>
    <row r="716" spans="1:12" s="282" customFormat="1" ht="22.9" hidden="1" customHeight="1">
      <c r="A716" s="172"/>
      <c r="B716" s="454"/>
      <c r="C716" s="455" t="s">
        <v>251</v>
      </c>
      <c r="D716" s="1871" t="s">
        <v>803</v>
      </c>
      <c r="E716" s="1873"/>
      <c r="F716" s="1874"/>
      <c r="G716" s="459"/>
      <c r="H716" s="172"/>
      <c r="I716" s="172"/>
      <c r="J716" s="172"/>
      <c r="K716" s="172"/>
      <c r="L716" s="274"/>
    </row>
    <row r="717" spans="1:12" s="288" customFormat="1" ht="15.75" hidden="1">
      <c r="A717" s="28"/>
      <c r="B717" s="394"/>
      <c r="C717" s="455" t="s">
        <v>491</v>
      </c>
      <c r="D717" s="1868" t="s">
        <v>801</v>
      </c>
      <c r="E717" s="1869"/>
      <c r="F717" s="1870"/>
      <c r="G717" s="459"/>
      <c r="H717" s="554"/>
      <c r="I717" s="554"/>
      <c r="J717" s="172"/>
      <c r="K717" s="172"/>
      <c r="L717" s="274"/>
    </row>
    <row r="718" spans="1:12" s="288" customFormat="1" ht="204.75" hidden="1">
      <c r="A718" s="28"/>
      <c r="B718" s="394"/>
      <c r="C718" s="941">
        <v>2</v>
      </c>
      <c r="D718" s="942" t="s">
        <v>300</v>
      </c>
      <c r="E718" s="941" t="s">
        <v>12</v>
      </c>
      <c r="F718" s="861" t="s">
        <v>1101</v>
      </c>
      <c r="G718" s="941">
        <v>1.7707999999999999</v>
      </c>
      <c r="H718" s="942"/>
      <c r="I718" s="941">
        <v>0.27079999999999999</v>
      </c>
      <c r="J718" s="941" t="s">
        <v>53</v>
      </c>
      <c r="K718" s="941" t="s">
        <v>299</v>
      </c>
      <c r="L718" s="942" t="s">
        <v>1102</v>
      </c>
    </row>
    <row r="719" spans="1:12" s="333" customFormat="1" ht="87" hidden="1" customHeight="1">
      <c r="A719" s="553"/>
      <c r="B719" s="553"/>
      <c r="C719" s="941">
        <v>3</v>
      </c>
      <c r="D719" s="942" t="s">
        <v>528</v>
      </c>
      <c r="E719" s="941" t="s">
        <v>38</v>
      </c>
      <c r="F719" s="861" t="s">
        <v>1101</v>
      </c>
      <c r="G719" s="941">
        <v>0.4375</v>
      </c>
      <c r="H719" s="942"/>
      <c r="I719" s="941">
        <v>0.4375</v>
      </c>
      <c r="J719" s="941" t="s">
        <v>53</v>
      </c>
      <c r="K719" s="941" t="s">
        <v>54</v>
      </c>
      <c r="L719" s="942" t="s">
        <v>301</v>
      </c>
    </row>
    <row r="720" spans="1:12" s="282" customFormat="1" ht="252" hidden="1">
      <c r="A720" s="172"/>
      <c r="B720" s="454"/>
      <c r="C720" s="941">
        <v>5</v>
      </c>
      <c r="D720" s="942" t="s">
        <v>302</v>
      </c>
      <c r="E720" s="941" t="s">
        <v>23</v>
      </c>
      <c r="F720" s="861" t="s">
        <v>1101</v>
      </c>
      <c r="G720" s="941">
        <v>2.7559999999999998</v>
      </c>
      <c r="H720" s="942"/>
      <c r="I720" s="941">
        <v>2.456</v>
      </c>
      <c r="J720" s="941" t="s">
        <v>53</v>
      </c>
      <c r="K720" s="941" t="s">
        <v>303</v>
      </c>
      <c r="L720" s="942" t="s">
        <v>1103</v>
      </c>
    </row>
    <row r="721" spans="1:12" s="282" customFormat="1" ht="51.75" hidden="1" customHeight="1">
      <c r="A721" s="172"/>
      <c r="B721" s="454"/>
      <c r="C721" s="941">
        <v>6</v>
      </c>
      <c r="D721" s="942" t="s">
        <v>245</v>
      </c>
      <c r="E721" s="941" t="s">
        <v>32</v>
      </c>
      <c r="F721" s="861" t="s">
        <v>1101</v>
      </c>
      <c r="G721" s="941">
        <v>2.3149999999999999</v>
      </c>
      <c r="H721" s="942"/>
      <c r="I721" s="941">
        <v>0.6</v>
      </c>
      <c r="J721" s="941" t="s">
        <v>53</v>
      </c>
      <c r="K721" s="941" t="s">
        <v>55</v>
      </c>
      <c r="L721" s="942" t="s">
        <v>1104</v>
      </c>
    </row>
    <row r="722" spans="1:12" s="282" customFormat="1" ht="47.25" hidden="1">
      <c r="A722" s="172"/>
      <c r="B722" s="454"/>
      <c r="C722" s="941">
        <v>9</v>
      </c>
      <c r="D722" s="942" t="s">
        <v>304</v>
      </c>
      <c r="E722" s="941" t="s">
        <v>23</v>
      </c>
      <c r="F722" s="861" t="s">
        <v>1101</v>
      </c>
      <c r="G722" s="941">
        <v>0.64129999999999998</v>
      </c>
      <c r="H722" s="942"/>
      <c r="I722" s="941">
        <v>0.35</v>
      </c>
      <c r="J722" s="941" t="s">
        <v>53</v>
      </c>
      <c r="K722" s="941" t="s">
        <v>56</v>
      </c>
      <c r="L722" s="942" t="s">
        <v>1105</v>
      </c>
    </row>
    <row r="723" spans="1:12" s="277" customFormat="1" ht="63" hidden="1">
      <c r="A723" s="172"/>
      <c r="B723" s="454"/>
      <c r="C723" s="941">
        <v>10</v>
      </c>
      <c r="D723" s="942" t="s">
        <v>305</v>
      </c>
      <c r="E723" s="941" t="s">
        <v>23</v>
      </c>
      <c r="F723" s="861" t="s">
        <v>1101</v>
      </c>
      <c r="G723" s="941">
        <v>0.51400000000000001</v>
      </c>
      <c r="H723" s="942"/>
      <c r="I723" s="941">
        <v>0.51400000000000001</v>
      </c>
      <c r="J723" s="941" t="s">
        <v>53</v>
      </c>
      <c r="K723" s="941" t="s">
        <v>55</v>
      </c>
      <c r="L723" s="942" t="s">
        <v>1106</v>
      </c>
    </row>
    <row r="724" spans="1:12" s="277" customFormat="1" ht="94.5" hidden="1">
      <c r="A724" s="172"/>
      <c r="B724" s="454"/>
      <c r="C724" s="941">
        <v>11</v>
      </c>
      <c r="D724" s="942" t="s">
        <v>306</v>
      </c>
      <c r="E724" s="941" t="s">
        <v>23</v>
      </c>
      <c r="F724" s="861" t="s">
        <v>1101</v>
      </c>
      <c r="G724" s="941">
        <v>0.35110000000000002</v>
      </c>
      <c r="H724" s="942"/>
      <c r="I724" s="941">
        <v>0.21</v>
      </c>
      <c r="J724" s="941" t="s">
        <v>53</v>
      </c>
      <c r="K724" s="941" t="s">
        <v>54</v>
      </c>
      <c r="L724" s="942" t="s">
        <v>1107</v>
      </c>
    </row>
    <row r="725" spans="1:12" s="277" customFormat="1" ht="63" hidden="1">
      <c r="A725" s="172"/>
      <c r="B725" s="454"/>
      <c r="C725" s="941">
        <v>13</v>
      </c>
      <c r="D725" s="942" t="s">
        <v>307</v>
      </c>
      <c r="E725" s="941" t="s">
        <v>65</v>
      </c>
      <c r="F725" s="941" t="s">
        <v>297</v>
      </c>
      <c r="G725" s="941">
        <v>5.4399999999999997E-2</v>
      </c>
      <c r="H725" s="942"/>
      <c r="I725" s="941">
        <v>5.4399999999999997E-2</v>
      </c>
      <c r="J725" s="941" t="s">
        <v>53</v>
      </c>
      <c r="K725" s="941" t="s">
        <v>56</v>
      </c>
      <c r="L725" s="942" t="s">
        <v>1108</v>
      </c>
    </row>
    <row r="726" spans="1:12" s="277" customFormat="1" ht="94.5" hidden="1">
      <c r="A726" s="172"/>
      <c r="B726" s="454"/>
      <c r="C726" s="941">
        <v>14</v>
      </c>
      <c r="D726" s="942" t="s">
        <v>243</v>
      </c>
      <c r="E726" s="941" t="s">
        <v>12</v>
      </c>
      <c r="F726" s="861" t="s">
        <v>1101</v>
      </c>
      <c r="G726" s="941">
        <v>2.7389999999999999</v>
      </c>
      <c r="H726" s="942"/>
      <c r="I726" s="941">
        <v>2.7389999999999999</v>
      </c>
      <c r="J726" s="941" t="s">
        <v>53</v>
      </c>
      <c r="K726" s="941" t="s">
        <v>244</v>
      </c>
      <c r="L726" s="942" t="s">
        <v>1109</v>
      </c>
    </row>
    <row r="727" spans="1:12" s="277" customFormat="1" ht="141.75" hidden="1">
      <c r="A727" s="172"/>
      <c r="B727" s="454"/>
      <c r="C727" s="943">
        <v>15</v>
      </c>
      <c r="D727" s="944" t="s">
        <v>529</v>
      </c>
      <c r="E727" s="943" t="s">
        <v>32</v>
      </c>
      <c r="F727" s="861" t="s">
        <v>1101</v>
      </c>
      <c r="G727" s="943">
        <v>3.4</v>
      </c>
      <c r="H727" s="944"/>
      <c r="I727" s="943">
        <v>0.98</v>
      </c>
      <c r="J727" s="943" t="s">
        <v>53</v>
      </c>
      <c r="K727" s="943" t="s">
        <v>165</v>
      </c>
      <c r="L727" s="942" t="s">
        <v>1110</v>
      </c>
    </row>
    <row r="728" spans="1:12" s="277" customFormat="1" ht="47.25" hidden="1">
      <c r="A728" s="172"/>
      <c r="B728" s="454"/>
      <c r="C728" s="941">
        <v>20</v>
      </c>
      <c r="D728" s="942" t="s">
        <v>313</v>
      </c>
      <c r="E728" s="941" t="s">
        <v>32</v>
      </c>
      <c r="F728" s="941" t="s">
        <v>314</v>
      </c>
      <c r="G728" s="941">
        <v>1.6</v>
      </c>
      <c r="H728" s="942"/>
      <c r="I728" s="941">
        <v>1.6</v>
      </c>
      <c r="J728" s="941" t="s">
        <v>53</v>
      </c>
      <c r="K728" s="941" t="s">
        <v>54</v>
      </c>
      <c r="L728" s="942" t="s">
        <v>1111</v>
      </c>
    </row>
    <row r="729" spans="1:12" s="277" customFormat="1" ht="63" hidden="1">
      <c r="A729" s="172"/>
      <c r="B729" s="454"/>
      <c r="C729" s="941">
        <v>21</v>
      </c>
      <c r="D729" s="942" t="s">
        <v>317</v>
      </c>
      <c r="E729" s="941" t="s">
        <v>24</v>
      </c>
      <c r="F729" s="861" t="s">
        <v>1101</v>
      </c>
      <c r="G729" s="941">
        <v>0.61460000000000004</v>
      </c>
      <c r="H729" s="942"/>
      <c r="I729" s="941">
        <v>0.14000000000000001</v>
      </c>
      <c r="J729" s="941" t="s">
        <v>53</v>
      </c>
      <c r="K729" s="941" t="s">
        <v>298</v>
      </c>
      <c r="L729" s="942" t="s">
        <v>1112</v>
      </c>
    </row>
    <row r="730" spans="1:12" s="277" customFormat="1" ht="141.75" hidden="1">
      <c r="A730" s="172"/>
      <c r="B730" s="454"/>
      <c r="C730" s="941">
        <v>25</v>
      </c>
      <c r="D730" s="942" t="s">
        <v>319</v>
      </c>
      <c r="E730" s="941" t="s">
        <v>20</v>
      </c>
      <c r="F730" s="941" t="s">
        <v>1113</v>
      </c>
      <c r="G730" s="941">
        <v>2.2000000000000001E-3</v>
      </c>
      <c r="H730" s="942"/>
      <c r="I730" s="941">
        <v>2.2000000000000001E-3</v>
      </c>
      <c r="J730" s="941" t="s">
        <v>53</v>
      </c>
      <c r="K730" s="941" t="s">
        <v>299</v>
      </c>
      <c r="L730" s="942" t="s">
        <v>1114</v>
      </c>
    </row>
    <row r="731" spans="1:12" s="277" customFormat="1" ht="110.25" hidden="1">
      <c r="A731" s="172"/>
      <c r="B731" s="454"/>
      <c r="C731" s="941">
        <v>26</v>
      </c>
      <c r="D731" s="942" t="s">
        <v>475</v>
      </c>
      <c r="E731" s="941" t="s">
        <v>23</v>
      </c>
      <c r="F731" s="861" t="s">
        <v>1101</v>
      </c>
      <c r="G731" s="941">
        <v>0.8</v>
      </c>
      <c r="H731" s="942"/>
      <c r="I731" s="941">
        <v>0.8</v>
      </c>
      <c r="J731" s="941" t="s">
        <v>53</v>
      </c>
      <c r="K731" s="941" t="s">
        <v>54</v>
      </c>
      <c r="L731" s="862" t="s">
        <v>1115</v>
      </c>
    </row>
    <row r="732" spans="1:12" s="277" customFormat="1" ht="78.75" hidden="1">
      <c r="A732" s="172"/>
      <c r="B732" s="454"/>
      <c r="C732" s="941">
        <v>27</v>
      </c>
      <c r="D732" s="942" t="s">
        <v>530</v>
      </c>
      <c r="E732" s="941" t="s">
        <v>23</v>
      </c>
      <c r="F732" s="861" t="s">
        <v>1101</v>
      </c>
      <c r="G732" s="941">
        <v>0.222</v>
      </c>
      <c r="H732" s="942"/>
      <c r="I732" s="941">
        <v>0.222</v>
      </c>
      <c r="J732" s="941" t="s">
        <v>53</v>
      </c>
      <c r="K732" s="941" t="s">
        <v>56</v>
      </c>
      <c r="L732" s="942" t="s">
        <v>1116</v>
      </c>
    </row>
    <row r="733" spans="1:12" s="277" customFormat="1" ht="15.75" hidden="1">
      <c r="A733" s="172"/>
      <c r="B733" s="454"/>
      <c r="C733" s="554" t="s">
        <v>470</v>
      </c>
      <c r="D733" s="1868" t="s">
        <v>797</v>
      </c>
      <c r="E733" s="1869"/>
      <c r="F733" s="1870"/>
      <c r="G733" s="459"/>
      <c r="H733" s="554"/>
      <c r="I733" s="554"/>
      <c r="J733" s="172"/>
      <c r="K733" s="172"/>
      <c r="L733" s="274"/>
    </row>
    <row r="734" spans="1:12" s="277" customFormat="1" ht="141.75" hidden="1">
      <c r="A734" s="172"/>
      <c r="B734" s="454"/>
      <c r="C734" s="941">
        <v>28</v>
      </c>
      <c r="D734" s="942" t="s">
        <v>318</v>
      </c>
      <c r="E734" s="941" t="s">
        <v>23</v>
      </c>
      <c r="F734" s="941" t="s">
        <v>441</v>
      </c>
      <c r="G734" s="941">
        <v>4.7286999999999999</v>
      </c>
      <c r="H734" s="942"/>
      <c r="I734" s="941">
        <v>4.7282000000000002</v>
      </c>
      <c r="J734" s="941" t="s">
        <v>53</v>
      </c>
      <c r="K734" s="941" t="s">
        <v>299</v>
      </c>
      <c r="L734" s="942" t="s">
        <v>1117</v>
      </c>
    </row>
    <row r="735" spans="1:12" s="277" customFormat="1" ht="15.75" hidden="1">
      <c r="A735" s="172"/>
      <c r="B735" s="454"/>
      <c r="C735" s="455" t="s">
        <v>252</v>
      </c>
      <c r="D735" s="1871" t="s">
        <v>1130</v>
      </c>
      <c r="E735" s="1875"/>
      <c r="F735" s="1872"/>
      <c r="G735" s="459"/>
      <c r="H735" s="172"/>
      <c r="I735" s="172"/>
      <c r="J735" s="555"/>
      <c r="K735" s="172"/>
      <c r="L735" s="274"/>
    </row>
    <row r="736" spans="1:12" s="277" customFormat="1" ht="78.75" hidden="1">
      <c r="A736" s="172"/>
      <c r="B736" s="454"/>
      <c r="C736" s="947">
        <v>108</v>
      </c>
      <c r="D736" s="948" t="s">
        <v>1128</v>
      </c>
      <c r="E736" s="947" t="s">
        <v>24</v>
      </c>
      <c r="F736" s="947" t="s">
        <v>1101</v>
      </c>
      <c r="G736" s="947">
        <v>2.12</v>
      </c>
      <c r="H736" s="948"/>
      <c r="I736" s="948">
        <v>2.12</v>
      </c>
      <c r="J736" s="947" t="s">
        <v>53</v>
      </c>
      <c r="K736" s="947" t="s">
        <v>164</v>
      </c>
      <c r="L736" s="948" t="s">
        <v>1129</v>
      </c>
    </row>
    <row r="737" spans="1:16" s="277" customFormat="1" ht="15.75" hidden="1">
      <c r="A737" s="172"/>
      <c r="B737" s="454"/>
      <c r="C737" s="1871" t="s">
        <v>202</v>
      </c>
      <c r="D737" s="1872"/>
      <c r="E737" s="274"/>
      <c r="F737" s="274"/>
      <c r="G737" s="459"/>
      <c r="H737" s="172"/>
      <c r="I737" s="172"/>
      <c r="J737" s="172"/>
      <c r="K737" s="172"/>
      <c r="L737" s="274"/>
    </row>
    <row r="738" spans="1:16" s="282" customFormat="1" ht="23.45" hidden="1" customHeight="1">
      <c r="A738" s="172"/>
      <c r="B738" s="454"/>
      <c r="C738" s="455" t="s">
        <v>251</v>
      </c>
      <c r="D738" s="1871" t="s">
        <v>803</v>
      </c>
      <c r="E738" s="1873"/>
      <c r="F738" s="1874"/>
      <c r="G738" s="459"/>
      <c r="H738" s="172"/>
      <c r="I738" s="172"/>
      <c r="J738" s="172"/>
      <c r="K738" s="172"/>
      <c r="L738" s="274"/>
    </row>
    <row r="739" spans="1:16" s="277" customFormat="1" ht="111" hidden="1" customHeight="1">
      <c r="A739" s="172"/>
      <c r="B739" s="454"/>
      <c r="C739" s="455" t="s">
        <v>491</v>
      </c>
      <c r="D739" s="1868" t="s">
        <v>801</v>
      </c>
      <c r="E739" s="1869"/>
      <c r="F739" s="1870"/>
      <c r="G739" s="459"/>
      <c r="H739" s="455"/>
      <c r="I739" s="455"/>
      <c r="J739" s="455"/>
      <c r="K739" s="455"/>
      <c r="L739" s="446"/>
    </row>
    <row r="740" spans="1:16" s="282" customFormat="1" ht="22.15" hidden="1" customHeight="1">
      <c r="A740" s="172"/>
      <c r="B740" s="454"/>
      <c r="C740" s="1333">
        <v>19</v>
      </c>
      <c r="D740" s="1337" t="s">
        <v>2994</v>
      </c>
      <c r="E740" s="1340" t="s">
        <v>24</v>
      </c>
      <c r="F740" s="1333" t="s">
        <v>2992</v>
      </c>
      <c r="G740" s="1341">
        <v>0.9</v>
      </c>
      <c r="H740" s="1336">
        <v>0.44</v>
      </c>
      <c r="I740" s="1342">
        <v>0.44</v>
      </c>
      <c r="J740" s="1334" t="s">
        <v>58</v>
      </c>
      <c r="K740" s="1333" t="s">
        <v>2995</v>
      </c>
      <c r="L740" s="1334" t="s">
        <v>2996</v>
      </c>
    </row>
    <row r="741" spans="1:16" s="30" customFormat="1" ht="75" hidden="1">
      <c r="A741" s="172"/>
      <c r="B741" s="454"/>
      <c r="C741" s="1333">
        <v>21</v>
      </c>
      <c r="D741" s="1334" t="s">
        <v>2997</v>
      </c>
      <c r="E741" s="1333" t="s">
        <v>12</v>
      </c>
      <c r="F741" s="1333" t="s">
        <v>2998</v>
      </c>
      <c r="G741" s="1338">
        <v>5.35</v>
      </c>
      <c r="H741" s="1336">
        <v>0.206016</v>
      </c>
      <c r="I741" s="1339">
        <v>4.4000000000000004</v>
      </c>
      <c r="J741" s="1333" t="s">
        <v>58</v>
      </c>
      <c r="K741" s="1333" t="s">
        <v>2999</v>
      </c>
      <c r="L741" s="1334" t="s">
        <v>3000</v>
      </c>
    </row>
    <row r="742" spans="1:16" s="282" customFormat="1" ht="30" hidden="1">
      <c r="A742" s="172"/>
      <c r="B742" s="454"/>
      <c r="C742" s="1333">
        <v>22</v>
      </c>
      <c r="D742" s="1337" t="s">
        <v>3001</v>
      </c>
      <c r="E742" s="1340" t="s">
        <v>23</v>
      </c>
      <c r="F742" s="1333" t="s">
        <v>2992</v>
      </c>
      <c r="G742" s="1341">
        <v>2.23</v>
      </c>
      <c r="H742" s="1336">
        <v>0.65435999999999994</v>
      </c>
      <c r="I742" s="1342">
        <v>0.95</v>
      </c>
      <c r="J742" s="1334" t="s">
        <v>58</v>
      </c>
      <c r="K742" s="1333" t="s">
        <v>3002</v>
      </c>
      <c r="L742" s="1334" t="s">
        <v>3003</v>
      </c>
    </row>
    <row r="743" spans="1:16" s="282" customFormat="1" ht="49.5" hidden="1" customHeight="1">
      <c r="A743" s="172"/>
      <c r="B743" s="454"/>
      <c r="C743" s="1333">
        <v>35</v>
      </c>
      <c r="D743" s="1337" t="s">
        <v>3004</v>
      </c>
      <c r="E743" s="1340" t="s">
        <v>24</v>
      </c>
      <c r="F743" s="1333" t="s">
        <v>2992</v>
      </c>
      <c r="G743" s="1341">
        <v>1.17</v>
      </c>
      <c r="H743" s="1336">
        <v>1.1499999999999999</v>
      </c>
      <c r="I743" s="1342">
        <v>1.17</v>
      </c>
      <c r="J743" s="1334" t="s">
        <v>58</v>
      </c>
      <c r="K743" s="1333" t="s">
        <v>3005</v>
      </c>
      <c r="L743" s="1334" t="s">
        <v>3006</v>
      </c>
    </row>
    <row r="744" spans="1:16" s="220" customFormat="1" ht="26.25" hidden="1" customHeight="1">
      <c r="A744" s="172"/>
      <c r="B744" s="454"/>
      <c r="C744" s="1333">
        <v>41</v>
      </c>
      <c r="D744" s="1334" t="s">
        <v>3007</v>
      </c>
      <c r="E744" s="1333" t="s">
        <v>22</v>
      </c>
      <c r="F744" s="1333" t="s">
        <v>2992</v>
      </c>
      <c r="G744" s="1335">
        <v>0.8</v>
      </c>
      <c r="H744" s="1336">
        <v>0.8</v>
      </c>
      <c r="I744" s="1336">
        <v>0.8</v>
      </c>
      <c r="J744" s="1334" t="s">
        <v>58</v>
      </c>
      <c r="K744" s="1333" t="s">
        <v>3008</v>
      </c>
      <c r="L744" s="1343" t="s">
        <v>3009</v>
      </c>
      <c r="M744" s="310"/>
      <c r="N744" s="310"/>
      <c r="O744" s="310"/>
      <c r="P744" s="310"/>
    </row>
    <row r="745" spans="1:16" s="106" customFormat="1" ht="66" hidden="1" customHeight="1">
      <c r="A745" s="172"/>
      <c r="B745" s="454"/>
      <c r="C745" s="1333">
        <v>43</v>
      </c>
      <c r="D745" s="1337" t="s">
        <v>3010</v>
      </c>
      <c r="E745" s="1340" t="s">
        <v>23</v>
      </c>
      <c r="F745" s="1333" t="s">
        <v>2992</v>
      </c>
      <c r="G745" s="1341">
        <v>0.44</v>
      </c>
      <c r="H745" s="1336">
        <v>0.44</v>
      </c>
      <c r="I745" s="1342">
        <v>0.44</v>
      </c>
      <c r="J745" s="1334" t="s">
        <v>58</v>
      </c>
      <c r="K745" s="1333" t="s">
        <v>3011</v>
      </c>
      <c r="L745" s="1334" t="s">
        <v>3012</v>
      </c>
      <c r="M745" s="364"/>
      <c r="N745" s="364"/>
      <c r="O745" s="364"/>
      <c r="P745" s="364"/>
    </row>
    <row r="746" spans="1:16" s="106" customFormat="1" ht="79.900000000000006" hidden="1" customHeight="1">
      <c r="A746" s="172"/>
      <c r="B746" s="454"/>
      <c r="C746" s="1333">
        <v>44</v>
      </c>
      <c r="D746" s="1337" t="s">
        <v>3013</v>
      </c>
      <c r="E746" s="1340" t="s">
        <v>20</v>
      </c>
      <c r="F746" s="1333" t="s">
        <v>2992</v>
      </c>
      <c r="G746" s="1341">
        <v>0.1</v>
      </c>
      <c r="H746" s="1336"/>
      <c r="I746" s="1342">
        <v>0.1</v>
      </c>
      <c r="J746" s="1334" t="s">
        <v>58</v>
      </c>
      <c r="K746" s="1333" t="s">
        <v>3014</v>
      </c>
      <c r="L746" s="1334" t="s">
        <v>3015</v>
      </c>
      <c r="M746" s="364"/>
      <c r="N746" s="364"/>
      <c r="O746" s="364"/>
      <c r="P746" s="364"/>
    </row>
    <row r="747" spans="1:16" s="106" customFormat="1" ht="45.6" hidden="1" customHeight="1">
      <c r="A747" s="172"/>
      <c r="B747" s="454"/>
      <c r="C747" s="1333">
        <v>45</v>
      </c>
      <c r="D747" s="1337" t="s">
        <v>3016</v>
      </c>
      <c r="E747" s="1340" t="s">
        <v>23</v>
      </c>
      <c r="F747" s="1333" t="s">
        <v>2992</v>
      </c>
      <c r="G747" s="1341">
        <v>0.86</v>
      </c>
      <c r="H747" s="1336">
        <v>0.17</v>
      </c>
      <c r="I747" s="1342">
        <v>0.86</v>
      </c>
      <c r="J747" s="1334" t="s">
        <v>58</v>
      </c>
      <c r="K747" s="1333" t="s">
        <v>3017</v>
      </c>
      <c r="L747" s="1334" t="s">
        <v>3018</v>
      </c>
      <c r="M747" s="364"/>
      <c r="N747" s="364"/>
      <c r="O747" s="364"/>
      <c r="P747" s="364"/>
    </row>
    <row r="748" spans="1:16" s="106" customFormat="1" ht="81" hidden="1" customHeight="1">
      <c r="A748" s="172"/>
      <c r="B748" s="454"/>
      <c r="C748" s="1333">
        <v>50</v>
      </c>
      <c r="D748" s="1337" t="s">
        <v>3019</v>
      </c>
      <c r="E748" s="1340" t="s">
        <v>22</v>
      </c>
      <c r="F748" s="1333" t="s">
        <v>2992</v>
      </c>
      <c r="G748" s="1341">
        <v>4.96</v>
      </c>
      <c r="H748" s="1336">
        <v>4.96</v>
      </c>
      <c r="I748" s="1342">
        <v>4.96</v>
      </c>
      <c r="J748" s="1334" t="s">
        <v>58</v>
      </c>
      <c r="K748" s="1333" t="s">
        <v>3020</v>
      </c>
      <c r="L748" s="1334" t="s">
        <v>3021</v>
      </c>
      <c r="M748" s="364"/>
      <c r="N748" s="364"/>
      <c r="O748" s="364"/>
      <c r="P748" s="364"/>
    </row>
    <row r="749" spans="1:16" s="106" customFormat="1" ht="70.900000000000006" hidden="1" customHeight="1">
      <c r="A749" s="172"/>
      <c r="B749" s="454"/>
      <c r="C749" s="1333">
        <v>52</v>
      </c>
      <c r="D749" s="1334" t="s">
        <v>3022</v>
      </c>
      <c r="E749" s="1344" t="s">
        <v>22</v>
      </c>
      <c r="F749" s="1333" t="s">
        <v>3023</v>
      </c>
      <c r="G749" s="1336">
        <v>8.3000000000000007</v>
      </c>
      <c r="H749" s="1336">
        <v>7.9</v>
      </c>
      <c r="I749" s="1336">
        <v>8.3000000000000007</v>
      </c>
      <c r="J749" s="1334" t="s">
        <v>58</v>
      </c>
      <c r="K749" s="1344" t="s">
        <v>3024</v>
      </c>
      <c r="L749" s="1345" t="s">
        <v>3025</v>
      </c>
      <c r="M749" s="364"/>
      <c r="N749" s="364"/>
      <c r="O749" s="364"/>
      <c r="P749" s="364"/>
    </row>
    <row r="750" spans="1:16" s="106" customFormat="1" ht="55.15" hidden="1" customHeight="1">
      <c r="A750" s="172"/>
      <c r="B750" s="454"/>
      <c r="C750" s="1333">
        <v>53</v>
      </c>
      <c r="D750" s="1334" t="s">
        <v>3026</v>
      </c>
      <c r="E750" s="1333" t="s">
        <v>23</v>
      </c>
      <c r="F750" s="1344" t="s">
        <v>3027</v>
      </c>
      <c r="G750" s="1336">
        <v>2.9</v>
      </c>
      <c r="H750" s="1333">
        <v>0.9</v>
      </c>
      <c r="I750" s="1333">
        <v>0.9</v>
      </c>
      <c r="J750" s="1333" t="s">
        <v>58</v>
      </c>
      <c r="K750" s="1333" t="s">
        <v>3028</v>
      </c>
      <c r="L750" s="1345" t="s">
        <v>3029</v>
      </c>
      <c r="M750" s="364"/>
      <c r="N750" s="364"/>
      <c r="O750" s="364"/>
      <c r="P750" s="364"/>
    </row>
    <row r="751" spans="1:16" s="106" customFormat="1" ht="66" hidden="1" customHeight="1">
      <c r="A751" s="172"/>
      <c r="B751" s="454"/>
      <c r="C751" s="1333">
        <v>54</v>
      </c>
      <c r="D751" s="1334" t="s">
        <v>3030</v>
      </c>
      <c r="E751" s="1333" t="s">
        <v>24</v>
      </c>
      <c r="F751" s="1344" t="s">
        <v>3027</v>
      </c>
      <c r="G751" s="1336">
        <v>0.66</v>
      </c>
      <c r="H751" s="1333">
        <v>0.66</v>
      </c>
      <c r="I751" s="1333">
        <v>0.66</v>
      </c>
      <c r="J751" s="1333" t="s">
        <v>58</v>
      </c>
      <c r="K751" s="1333" t="s">
        <v>3008</v>
      </c>
      <c r="L751" s="1345" t="s">
        <v>3031</v>
      </c>
      <c r="M751" s="364"/>
      <c r="N751" s="364"/>
      <c r="O751" s="364"/>
      <c r="P751" s="364"/>
    </row>
    <row r="752" spans="1:16" s="106" customFormat="1" ht="30" hidden="1" customHeight="1">
      <c r="A752" s="172"/>
      <c r="B752" s="454"/>
      <c r="C752" s="455" t="s">
        <v>471</v>
      </c>
      <c r="D752" s="1868" t="s">
        <v>804</v>
      </c>
      <c r="E752" s="1869"/>
      <c r="F752" s="1870"/>
      <c r="G752" s="459"/>
      <c r="H752" s="455"/>
      <c r="I752" s="455"/>
      <c r="J752" s="455"/>
      <c r="K752" s="455"/>
      <c r="L752" s="446"/>
      <c r="M752" s="364"/>
      <c r="N752" s="364"/>
      <c r="O752" s="364"/>
      <c r="P752" s="364"/>
    </row>
    <row r="753" spans="1:16" s="106" customFormat="1" ht="63" hidden="1" customHeight="1">
      <c r="A753" s="172"/>
      <c r="B753" s="454"/>
      <c r="C753" s="1333">
        <v>1</v>
      </c>
      <c r="D753" s="1337" t="s">
        <v>3048</v>
      </c>
      <c r="E753" s="1346" t="s">
        <v>31</v>
      </c>
      <c r="F753" s="1333" t="s">
        <v>3049</v>
      </c>
      <c r="G753" s="1338">
        <v>0.1</v>
      </c>
      <c r="H753" s="1339">
        <v>0</v>
      </c>
      <c r="I753" s="1339">
        <v>0.1</v>
      </c>
      <c r="J753" s="1339" t="s">
        <v>58</v>
      </c>
      <c r="K753" s="1346" t="s">
        <v>3050</v>
      </c>
      <c r="L753" s="1334" t="s">
        <v>3051</v>
      </c>
      <c r="M753" s="364"/>
      <c r="N753" s="364"/>
      <c r="O753" s="364"/>
      <c r="P753" s="364"/>
    </row>
    <row r="754" spans="1:16" s="106" customFormat="1" ht="38.450000000000003" hidden="1" customHeight="1">
      <c r="A754" s="172"/>
      <c r="B754" s="454"/>
      <c r="C754" s="1333">
        <v>2</v>
      </c>
      <c r="D754" s="1334" t="s">
        <v>3052</v>
      </c>
      <c r="E754" s="1333" t="s">
        <v>23</v>
      </c>
      <c r="F754" s="1333" t="s">
        <v>3049</v>
      </c>
      <c r="G754" s="1335">
        <v>5.5</v>
      </c>
      <c r="H754" s="1336">
        <v>4.7</v>
      </c>
      <c r="I754" s="1336">
        <v>5.5</v>
      </c>
      <c r="J754" s="1336" t="s">
        <v>58</v>
      </c>
      <c r="K754" s="1333" t="s">
        <v>3053</v>
      </c>
      <c r="L754" s="1334" t="s">
        <v>3054</v>
      </c>
      <c r="M754" s="364"/>
      <c r="N754" s="364"/>
      <c r="O754" s="364"/>
      <c r="P754" s="364"/>
    </row>
    <row r="755" spans="1:16" s="106" customFormat="1" ht="49.15" hidden="1" customHeight="1">
      <c r="A755" s="172"/>
      <c r="B755" s="454"/>
      <c r="C755" s="455" t="s">
        <v>252</v>
      </c>
      <c r="D755" s="1871" t="s">
        <v>1130</v>
      </c>
      <c r="E755" s="1875"/>
      <c r="F755" s="1872"/>
      <c r="G755" s="459"/>
      <c r="H755" s="172"/>
      <c r="I755" s="557"/>
      <c r="J755" s="172"/>
      <c r="K755" s="172"/>
      <c r="L755" s="274"/>
      <c r="M755" s="364"/>
      <c r="N755" s="364"/>
      <c r="O755" s="364"/>
      <c r="P755" s="364"/>
    </row>
    <row r="756" spans="1:16" s="106" customFormat="1" ht="48" hidden="1" customHeight="1">
      <c r="A756" s="172"/>
      <c r="B756" s="454"/>
      <c r="C756" s="28"/>
      <c r="D756" s="110"/>
      <c r="E756" s="28"/>
      <c r="F756" s="28"/>
      <c r="G756" s="450"/>
      <c r="H756" s="28"/>
      <c r="I756" s="28"/>
      <c r="J756" s="28"/>
      <c r="K756" s="28"/>
      <c r="L756" s="110"/>
      <c r="M756" s="364"/>
      <c r="N756" s="364"/>
      <c r="O756" s="364"/>
      <c r="P756" s="364"/>
    </row>
    <row r="757" spans="1:16" s="220" customFormat="1" ht="23.25" hidden="1" customHeight="1">
      <c r="A757" s="172"/>
      <c r="B757" s="454"/>
      <c r="C757" s="28"/>
      <c r="D757" s="110"/>
      <c r="E757" s="28"/>
      <c r="F757" s="28"/>
      <c r="G757" s="450"/>
      <c r="H757" s="28"/>
      <c r="I757" s="28"/>
      <c r="J757" s="28"/>
      <c r="K757" s="28"/>
      <c r="L757" s="110"/>
      <c r="M757" s="310"/>
      <c r="N757" s="310"/>
      <c r="O757" s="310"/>
      <c r="P757" s="310"/>
    </row>
    <row r="758" spans="1:16" s="106" customFormat="1" ht="44.25" hidden="1" customHeight="1">
      <c r="A758" s="496"/>
      <c r="B758" s="535"/>
      <c r="C758" s="1871" t="s">
        <v>203</v>
      </c>
      <c r="D758" s="1872"/>
      <c r="E758" s="274"/>
      <c r="F758" s="274"/>
      <c r="G758" s="459"/>
      <c r="H758" s="172"/>
      <c r="I758" s="172"/>
      <c r="J758" s="172"/>
      <c r="K758" s="172"/>
      <c r="L758" s="274"/>
      <c r="M758" s="364"/>
      <c r="N758" s="364"/>
      <c r="O758" s="364"/>
      <c r="P758" s="364"/>
    </row>
    <row r="759" spans="1:16" s="106" customFormat="1" ht="84.6" hidden="1" customHeight="1">
      <c r="A759" s="172"/>
      <c r="B759" s="454"/>
      <c r="C759" s="455" t="s">
        <v>251</v>
      </c>
      <c r="D759" s="1871" t="s">
        <v>803</v>
      </c>
      <c r="E759" s="1873"/>
      <c r="F759" s="1874"/>
      <c r="G759" s="459"/>
      <c r="H759" s="172"/>
      <c r="I759" s="172"/>
      <c r="J759" s="172"/>
      <c r="K759" s="172"/>
      <c r="L759" s="274"/>
      <c r="M759" s="364"/>
      <c r="N759" s="364"/>
      <c r="O759" s="364"/>
      <c r="P759" s="364"/>
    </row>
    <row r="760" spans="1:16" s="220" customFormat="1" ht="28.9" hidden="1" customHeight="1">
      <c r="A760" s="172"/>
      <c r="B760" s="454"/>
      <c r="C760" s="455" t="s">
        <v>491</v>
      </c>
      <c r="D760" s="1868" t="s">
        <v>801</v>
      </c>
      <c r="E760" s="1869"/>
      <c r="F760" s="1870"/>
      <c r="G760" s="459"/>
      <c r="H760" s="455"/>
      <c r="I760" s="455"/>
      <c r="J760" s="455"/>
      <c r="K760" s="455"/>
      <c r="L760" s="446"/>
      <c r="M760" s="310"/>
      <c r="N760" s="310"/>
      <c r="O760" s="310"/>
      <c r="P760" s="310"/>
    </row>
    <row r="761" spans="1:16" s="106" customFormat="1" ht="49.9" hidden="1" customHeight="1">
      <c r="A761" s="172"/>
      <c r="B761" s="454"/>
      <c r="C761" s="789">
        <v>1</v>
      </c>
      <c r="D761" s="788" t="s">
        <v>3126</v>
      </c>
      <c r="E761" s="789" t="s">
        <v>22</v>
      </c>
      <c r="F761" s="789" t="s">
        <v>703</v>
      </c>
      <c r="G761" s="1347">
        <v>0.5</v>
      </c>
      <c r="H761" s="1090">
        <v>0.5</v>
      </c>
      <c r="I761" s="1090"/>
      <c r="J761" s="789" t="s">
        <v>60</v>
      </c>
      <c r="K761" s="789" t="s">
        <v>397</v>
      </c>
      <c r="L761" s="789" t="s">
        <v>3127</v>
      </c>
      <c r="M761" s="364"/>
      <c r="N761" s="364"/>
      <c r="O761" s="364"/>
      <c r="P761" s="364"/>
    </row>
    <row r="762" spans="1:16" s="106" customFormat="1" ht="82.15" hidden="1" customHeight="1">
      <c r="A762" s="172"/>
      <c r="B762" s="454"/>
      <c r="C762" s="789">
        <v>2</v>
      </c>
      <c r="D762" s="788" t="s">
        <v>3128</v>
      </c>
      <c r="E762" s="789" t="s">
        <v>22</v>
      </c>
      <c r="F762" s="789" t="s">
        <v>703</v>
      </c>
      <c r="G762" s="1347">
        <v>0.5</v>
      </c>
      <c r="H762" s="1090">
        <v>0.5</v>
      </c>
      <c r="I762" s="1090"/>
      <c r="J762" s="789" t="s">
        <v>60</v>
      </c>
      <c r="K762" s="789" t="s">
        <v>397</v>
      </c>
      <c r="L762" s="789" t="s">
        <v>3129</v>
      </c>
      <c r="M762" s="364"/>
      <c r="N762" s="364"/>
      <c r="O762" s="364"/>
      <c r="P762" s="364"/>
    </row>
    <row r="763" spans="1:16" s="282" customFormat="1" ht="45" hidden="1">
      <c r="A763" s="172"/>
      <c r="B763" s="454"/>
      <c r="C763" s="789">
        <v>6</v>
      </c>
      <c r="D763" s="788" t="s">
        <v>3130</v>
      </c>
      <c r="E763" s="789" t="s">
        <v>23</v>
      </c>
      <c r="F763" s="789" t="s">
        <v>727</v>
      </c>
      <c r="G763" s="1347">
        <v>1.43</v>
      </c>
      <c r="H763" s="1090"/>
      <c r="I763" s="1090">
        <v>1.43</v>
      </c>
      <c r="J763" s="789" t="s">
        <v>60</v>
      </c>
      <c r="K763" s="789" t="s">
        <v>3131</v>
      </c>
      <c r="L763" s="789" t="s">
        <v>3132</v>
      </c>
    </row>
    <row r="764" spans="1:16" s="282" customFormat="1" ht="31.9" hidden="1" customHeight="1">
      <c r="A764" s="172"/>
      <c r="B764" s="454"/>
      <c r="C764" s="789">
        <v>11</v>
      </c>
      <c r="D764" s="788" t="s">
        <v>411</v>
      </c>
      <c r="E764" s="789" t="s">
        <v>23</v>
      </c>
      <c r="F764" s="789" t="s">
        <v>727</v>
      </c>
      <c r="G764" s="1347">
        <v>7.8</v>
      </c>
      <c r="H764" s="1090"/>
      <c r="I764" s="1090">
        <v>7.8</v>
      </c>
      <c r="J764" s="789" t="s">
        <v>60</v>
      </c>
      <c r="K764" s="789" t="s">
        <v>403</v>
      </c>
      <c r="L764" s="789" t="s">
        <v>532</v>
      </c>
    </row>
    <row r="765" spans="1:16" s="334" customFormat="1" ht="22.9" hidden="1" customHeight="1">
      <c r="A765" s="172"/>
      <c r="B765" s="454"/>
      <c r="C765" s="789">
        <v>13</v>
      </c>
      <c r="D765" s="788" t="s">
        <v>535</v>
      </c>
      <c r="E765" s="789" t="s">
        <v>23</v>
      </c>
      <c r="F765" s="789" t="s">
        <v>727</v>
      </c>
      <c r="G765" s="1347">
        <v>3.06</v>
      </c>
      <c r="H765" s="1090"/>
      <c r="I765" s="1090">
        <v>3.06</v>
      </c>
      <c r="J765" s="789" t="s">
        <v>60</v>
      </c>
      <c r="K765" s="789" t="s">
        <v>536</v>
      </c>
      <c r="L765" s="789" t="s">
        <v>750</v>
      </c>
    </row>
    <row r="766" spans="1:16" s="424" customFormat="1" ht="90" hidden="1">
      <c r="A766" s="172"/>
      <c r="B766" s="454"/>
      <c r="C766" s="789">
        <v>15</v>
      </c>
      <c r="D766" s="788" t="s">
        <v>538</v>
      </c>
      <c r="E766" s="789" t="s">
        <v>24</v>
      </c>
      <c r="F766" s="789" t="s">
        <v>727</v>
      </c>
      <c r="G766" s="1347">
        <v>0.5</v>
      </c>
      <c r="H766" s="1090">
        <v>0.5</v>
      </c>
      <c r="I766" s="1090">
        <v>0.5</v>
      </c>
      <c r="J766" s="789" t="s">
        <v>60</v>
      </c>
      <c r="K766" s="789" t="s">
        <v>398</v>
      </c>
      <c r="L766" s="789" t="s">
        <v>783</v>
      </c>
    </row>
    <row r="767" spans="1:16" s="288" customFormat="1" ht="45" hidden="1">
      <c r="A767" s="172"/>
      <c r="B767" s="454"/>
      <c r="C767" s="789">
        <v>17</v>
      </c>
      <c r="D767" s="788" t="s">
        <v>444</v>
      </c>
      <c r="E767" s="789" t="s">
        <v>23</v>
      </c>
      <c r="F767" s="789" t="s">
        <v>441</v>
      </c>
      <c r="G767" s="1347">
        <v>5.4999999999999997E-3</v>
      </c>
      <c r="H767" s="1090"/>
      <c r="I767" s="1090">
        <v>5.4999999999999997E-3</v>
      </c>
      <c r="J767" s="789" t="s">
        <v>60</v>
      </c>
      <c r="K767" s="789" t="s">
        <v>404</v>
      </c>
      <c r="L767" s="789" t="s">
        <v>445</v>
      </c>
    </row>
    <row r="768" spans="1:16" s="288" customFormat="1" ht="45" hidden="1">
      <c r="A768" s="172"/>
      <c r="B768" s="454"/>
      <c r="C768" s="789">
        <v>18</v>
      </c>
      <c r="D768" s="788" t="s">
        <v>539</v>
      </c>
      <c r="E768" s="789" t="s">
        <v>23</v>
      </c>
      <c r="F768" s="789" t="s">
        <v>441</v>
      </c>
      <c r="G768" s="1347">
        <v>0.01</v>
      </c>
      <c r="H768" s="1090"/>
      <c r="I768" s="1090">
        <v>0.01</v>
      </c>
      <c r="J768" s="789" t="s">
        <v>60</v>
      </c>
      <c r="K768" s="789" t="s">
        <v>394</v>
      </c>
      <c r="L768" s="1348" t="s">
        <v>764</v>
      </c>
    </row>
    <row r="769" spans="1:12" s="288" customFormat="1" ht="75" hidden="1">
      <c r="A769" s="172"/>
      <c r="B769" s="454"/>
      <c r="C769" s="789">
        <v>22</v>
      </c>
      <c r="D769" s="1349" t="s">
        <v>533</v>
      </c>
      <c r="E769" s="1350" t="s">
        <v>23</v>
      </c>
      <c r="F769" s="1350" t="s">
        <v>727</v>
      </c>
      <c r="G769" s="1351">
        <v>1.6</v>
      </c>
      <c r="H769" s="1352"/>
      <c r="I769" s="1352">
        <v>1.6</v>
      </c>
      <c r="J769" s="1350" t="s">
        <v>60</v>
      </c>
      <c r="K769" s="1350" t="s">
        <v>407</v>
      </c>
      <c r="L769" s="1350" t="s">
        <v>534</v>
      </c>
    </row>
    <row r="770" spans="1:12" s="288" customFormat="1" ht="45" hidden="1">
      <c r="A770" s="172"/>
      <c r="B770" s="454"/>
      <c r="C770" s="789">
        <v>32</v>
      </c>
      <c r="D770" s="788" t="s">
        <v>442</v>
      </c>
      <c r="E770" s="789" t="s">
        <v>23</v>
      </c>
      <c r="F770" s="789" t="s">
        <v>441</v>
      </c>
      <c r="G770" s="1347">
        <v>3.5000000000000001E-3</v>
      </c>
      <c r="H770" s="1090"/>
      <c r="I770" s="1090">
        <v>3.5000000000000001E-3</v>
      </c>
      <c r="J770" s="789" t="s">
        <v>60</v>
      </c>
      <c r="K770" s="789" t="s">
        <v>409</v>
      </c>
      <c r="L770" s="789" t="s">
        <v>443</v>
      </c>
    </row>
    <row r="771" spans="1:12" s="288" customFormat="1" ht="120" hidden="1">
      <c r="A771" s="172"/>
      <c r="B771" s="454"/>
      <c r="C771" s="789">
        <v>33</v>
      </c>
      <c r="D771" s="788" t="s">
        <v>402</v>
      </c>
      <c r="E771" s="789" t="s">
        <v>12</v>
      </c>
      <c r="F771" s="789" t="s">
        <v>401</v>
      </c>
      <c r="G771" s="1347">
        <v>19.52</v>
      </c>
      <c r="H771" s="1090"/>
      <c r="I771" s="1090">
        <v>1.6</v>
      </c>
      <c r="J771" s="789" t="s">
        <v>60</v>
      </c>
      <c r="K771" s="789" t="s">
        <v>464</v>
      </c>
      <c r="L771" s="789" t="s">
        <v>531</v>
      </c>
    </row>
    <row r="772" spans="1:12" s="288" customFormat="1" ht="90" hidden="1">
      <c r="A772" s="172"/>
      <c r="B772" s="454"/>
      <c r="C772" s="789">
        <v>34</v>
      </c>
      <c r="D772" s="788" t="s">
        <v>537</v>
      </c>
      <c r="E772" s="789" t="s">
        <v>75</v>
      </c>
      <c r="F772" s="789" t="s">
        <v>392</v>
      </c>
      <c r="G772" s="1347">
        <v>6.5</v>
      </c>
      <c r="H772" s="1090">
        <v>6.5</v>
      </c>
      <c r="I772" s="1090">
        <v>6.5</v>
      </c>
      <c r="J772" s="789" t="s">
        <v>60</v>
      </c>
      <c r="K772" s="789" t="s">
        <v>403</v>
      </c>
      <c r="L772" s="789" t="s">
        <v>751</v>
      </c>
    </row>
    <row r="773" spans="1:12" s="288" customFormat="1" ht="15.75" hidden="1">
      <c r="A773" s="172"/>
      <c r="B773" s="454"/>
      <c r="C773" s="455" t="s">
        <v>470</v>
      </c>
      <c r="D773" s="1868" t="s">
        <v>797</v>
      </c>
      <c r="E773" s="1869"/>
      <c r="F773" s="1870"/>
      <c r="G773" s="459"/>
      <c r="H773" s="455"/>
      <c r="I773" s="455"/>
      <c r="J773" s="455"/>
      <c r="K773" s="455"/>
      <c r="L773" s="993"/>
    </row>
    <row r="774" spans="1:12" s="326" customFormat="1" ht="60" hidden="1">
      <c r="A774" s="172"/>
      <c r="B774" s="454"/>
      <c r="C774" s="1353">
        <v>37</v>
      </c>
      <c r="D774" s="1354" t="s">
        <v>543</v>
      </c>
      <c r="E774" s="1353" t="s">
        <v>23</v>
      </c>
      <c r="F774" s="1350" t="s">
        <v>727</v>
      </c>
      <c r="G774" s="1355">
        <v>2.5</v>
      </c>
      <c r="H774" s="1355"/>
      <c r="I774" s="1355">
        <v>0.7</v>
      </c>
      <c r="J774" s="1350" t="s">
        <v>60</v>
      </c>
      <c r="K774" s="1350" t="s">
        <v>544</v>
      </c>
      <c r="L774" s="1350" t="s">
        <v>545</v>
      </c>
    </row>
    <row r="775" spans="1:12" s="326" customFormat="1" ht="60" hidden="1">
      <c r="A775" s="172"/>
      <c r="B775" s="454"/>
      <c r="C775" s="294">
        <v>50</v>
      </c>
      <c r="D775" s="1354" t="s">
        <v>540</v>
      </c>
      <c r="E775" s="1353" t="s">
        <v>23</v>
      </c>
      <c r="F775" s="1350" t="s">
        <v>727</v>
      </c>
      <c r="G775" s="1355">
        <v>1.98</v>
      </c>
      <c r="H775" s="1355">
        <v>0.2</v>
      </c>
      <c r="I775" s="1355">
        <v>1.08</v>
      </c>
      <c r="J775" s="1350" t="s">
        <v>60</v>
      </c>
      <c r="K775" s="1350" t="s">
        <v>541</v>
      </c>
      <c r="L775" s="1350" t="s">
        <v>542</v>
      </c>
    </row>
    <row r="776" spans="1:12" s="326" customFormat="1" ht="15.75" hidden="1">
      <c r="A776" s="172"/>
      <c r="B776" s="454"/>
      <c r="C776" s="455" t="s">
        <v>471</v>
      </c>
      <c r="D776" s="1868" t="s">
        <v>804</v>
      </c>
      <c r="E776" s="1869"/>
      <c r="F776" s="1870"/>
      <c r="G776" s="459"/>
      <c r="H776" s="455"/>
      <c r="I776" s="455"/>
      <c r="J776" s="455"/>
      <c r="K776" s="455"/>
      <c r="L776" s="446"/>
    </row>
    <row r="777" spans="1:12" s="326" customFormat="1" ht="94.5" hidden="1">
      <c r="A777" s="172"/>
      <c r="B777" s="454"/>
      <c r="C777" s="470">
        <v>60</v>
      </c>
      <c r="D777" s="951" t="s">
        <v>1141</v>
      </c>
      <c r="E777" s="539" t="s">
        <v>24</v>
      </c>
      <c r="F777" s="539" t="s">
        <v>727</v>
      </c>
      <c r="G777" s="952">
        <v>0.7</v>
      </c>
      <c r="H777" s="952">
        <v>0.2</v>
      </c>
      <c r="I777" s="952">
        <v>0.7</v>
      </c>
      <c r="J777" s="539" t="s">
        <v>60</v>
      </c>
      <c r="K777" s="539" t="s">
        <v>400</v>
      </c>
      <c r="L777" s="953" t="s">
        <v>1142</v>
      </c>
    </row>
    <row r="778" spans="1:12" s="328" customFormat="1" ht="25.9" hidden="1" customHeight="1">
      <c r="A778" s="172"/>
      <c r="B778" s="454"/>
      <c r="C778" s="28">
        <v>61</v>
      </c>
      <c r="D778" s="13" t="s">
        <v>1143</v>
      </c>
      <c r="E778" s="125" t="s">
        <v>24</v>
      </c>
      <c r="F778" s="125" t="s">
        <v>727</v>
      </c>
      <c r="G778" s="3">
        <v>0.3</v>
      </c>
      <c r="H778" s="3">
        <v>0.3</v>
      </c>
      <c r="I778" s="3">
        <v>0.3</v>
      </c>
      <c r="J778" s="125" t="s">
        <v>60</v>
      </c>
      <c r="K778" s="125" t="s">
        <v>399</v>
      </c>
      <c r="L778" s="6" t="s">
        <v>1144</v>
      </c>
    </row>
    <row r="779" spans="1:12" s="326" customFormat="1" ht="15.75" hidden="1">
      <c r="A779" s="172"/>
      <c r="B779" s="454"/>
      <c r="C779" s="455" t="s">
        <v>709</v>
      </c>
      <c r="D779" s="1868" t="s">
        <v>799</v>
      </c>
      <c r="E779" s="1869"/>
      <c r="F779" s="1870"/>
      <c r="G779" s="459"/>
      <c r="H779" s="455"/>
      <c r="I779" s="455"/>
      <c r="J779" s="455"/>
      <c r="K779" s="455"/>
      <c r="L779" s="446"/>
    </row>
    <row r="780" spans="1:12" s="326" customFormat="1" ht="63" hidden="1">
      <c r="A780" s="172"/>
      <c r="B780" s="454"/>
      <c r="C780" s="125">
        <v>64</v>
      </c>
      <c r="D780" s="124" t="s">
        <v>1145</v>
      </c>
      <c r="E780" s="6" t="s">
        <v>22</v>
      </c>
      <c r="F780" s="6" t="s">
        <v>703</v>
      </c>
      <c r="G780" s="3">
        <v>0.56000000000000005</v>
      </c>
      <c r="H780" s="15">
        <v>0.56000000000000005</v>
      </c>
      <c r="I780" s="15">
        <v>0.56000000000000005</v>
      </c>
      <c r="J780" s="6" t="s">
        <v>60</v>
      </c>
      <c r="K780" s="3" t="s">
        <v>393</v>
      </c>
      <c r="L780" s="954" t="s">
        <v>1146</v>
      </c>
    </row>
    <row r="781" spans="1:12" s="328" customFormat="1" ht="24" hidden="1" customHeight="1">
      <c r="A781" s="172"/>
      <c r="B781" s="454"/>
      <c r="C781" s="1871" t="s">
        <v>204</v>
      </c>
      <c r="D781" s="1872"/>
      <c r="E781" s="274"/>
      <c r="F781" s="274"/>
      <c r="G781" s="459"/>
      <c r="H781" s="172"/>
      <c r="I781" s="172"/>
      <c r="J781" s="172"/>
      <c r="K781" s="172"/>
      <c r="L781" s="274"/>
    </row>
    <row r="782" spans="1:12" s="326" customFormat="1" ht="15.75" hidden="1">
      <c r="A782" s="461"/>
      <c r="B782" s="462"/>
      <c r="C782" s="455" t="s">
        <v>251</v>
      </c>
      <c r="D782" s="1871" t="s">
        <v>803</v>
      </c>
      <c r="E782" s="1873"/>
      <c r="F782" s="1874"/>
      <c r="G782" s="459"/>
      <c r="H782" s="172"/>
      <c r="I782" s="172"/>
      <c r="J782" s="172"/>
      <c r="K782" s="172"/>
      <c r="L782" s="274"/>
    </row>
    <row r="783" spans="1:12" s="326" customFormat="1" ht="15.75" hidden="1">
      <c r="A783" s="461"/>
      <c r="B783" s="462"/>
      <c r="C783" s="455" t="s">
        <v>491</v>
      </c>
      <c r="D783" s="1868" t="s">
        <v>801</v>
      </c>
      <c r="E783" s="1869"/>
      <c r="F783" s="1870"/>
      <c r="G783" s="459"/>
      <c r="H783" s="455"/>
      <c r="I783" s="455"/>
      <c r="J783" s="455"/>
      <c r="K783" s="455"/>
      <c r="L783" s="446"/>
    </row>
    <row r="784" spans="1:12" s="328" customFormat="1" ht="27" hidden="1" customHeight="1">
      <c r="A784" s="172"/>
      <c r="B784" s="454"/>
      <c r="C784" s="28">
        <v>15</v>
      </c>
      <c r="D784" s="110" t="s">
        <v>620</v>
      </c>
      <c r="E784" s="28" t="s">
        <v>23</v>
      </c>
      <c r="F784" s="28" t="s">
        <v>614</v>
      </c>
      <c r="G784" s="450">
        <v>21.5</v>
      </c>
      <c r="H784" s="28">
        <v>1.79</v>
      </c>
      <c r="I784" s="28">
        <v>3.1017999999999999</v>
      </c>
      <c r="J784" s="28" t="s">
        <v>155</v>
      </c>
      <c r="K784" s="28" t="s">
        <v>621</v>
      </c>
      <c r="L784" s="110" t="s">
        <v>1182</v>
      </c>
    </row>
    <row r="785" spans="1:12" s="326" customFormat="1" ht="64.900000000000006" hidden="1" customHeight="1">
      <c r="A785" s="461"/>
      <c r="B785" s="462"/>
      <c r="C785" s="28">
        <v>16</v>
      </c>
      <c r="D785" s="110" t="s">
        <v>1183</v>
      </c>
      <c r="E785" s="28" t="s">
        <v>23</v>
      </c>
      <c r="F785" s="28" t="s">
        <v>614</v>
      </c>
      <c r="G785" s="450">
        <v>2.1</v>
      </c>
      <c r="H785" s="28"/>
      <c r="I785" s="28">
        <v>1.9305000000000001</v>
      </c>
      <c r="J785" s="28" t="s">
        <v>155</v>
      </c>
      <c r="K785" s="28" t="s">
        <v>1184</v>
      </c>
      <c r="L785" s="110" t="s">
        <v>1185</v>
      </c>
    </row>
    <row r="786" spans="1:12" s="282" customFormat="1" ht="78.75" hidden="1">
      <c r="A786" s="172"/>
      <c r="B786" s="454"/>
      <c r="C786" s="28">
        <v>21</v>
      </c>
      <c r="D786" s="110" t="s">
        <v>647</v>
      </c>
      <c r="E786" s="28" t="s">
        <v>23</v>
      </c>
      <c r="F786" s="28" t="s">
        <v>1186</v>
      </c>
      <c r="G786" s="450">
        <v>0.01</v>
      </c>
      <c r="H786" s="28"/>
      <c r="I786" s="28">
        <v>0.01</v>
      </c>
      <c r="J786" s="28" t="s">
        <v>155</v>
      </c>
      <c r="K786" s="28" t="s">
        <v>612</v>
      </c>
      <c r="L786" s="110" t="s">
        <v>1187</v>
      </c>
    </row>
    <row r="787" spans="1:12" s="282" customFormat="1" ht="54" hidden="1" customHeight="1">
      <c r="A787" s="172"/>
      <c r="B787" s="454"/>
      <c r="C787" s="28">
        <v>24</v>
      </c>
      <c r="D787" s="110" t="s">
        <v>1188</v>
      </c>
      <c r="E787" s="28" t="s">
        <v>24</v>
      </c>
      <c r="F787" s="28" t="s">
        <v>614</v>
      </c>
      <c r="G787" s="450">
        <v>1.2</v>
      </c>
      <c r="H787" s="28">
        <v>0.8</v>
      </c>
      <c r="I787" s="28">
        <v>1.2</v>
      </c>
      <c r="J787" s="28" t="s">
        <v>155</v>
      </c>
      <c r="K787" s="28" t="s">
        <v>156</v>
      </c>
      <c r="L787" s="110" t="s">
        <v>1189</v>
      </c>
    </row>
    <row r="788" spans="1:12" s="335" customFormat="1" ht="22.5" hidden="1" customHeight="1">
      <c r="A788" s="553"/>
      <c r="B788" s="553"/>
      <c r="C788" s="28">
        <v>25</v>
      </c>
      <c r="D788" s="110" t="s">
        <v>626</v>
      </c>
      <c r="E788" s="28" t="s">
        <v>24</v>
      </c>
      <c r="F788" s="28" t="s">
        <v>614</v>
      </c>
      <c r="G788" s="450">
        <v>0.75</v>
      </c>
      <c r="H788" s="28">
        <v>0.3</v>
      </c>
      <c r="I788" s="28">
        <v>0.75</v>
      </c>
      <c r="J788" s="28" t="s">
        <v>155</v>
      </c>
      <c r="K788" s="28" t="s">
        <v>156</v>
      </c>
      <c r="L788" s="110" t="s">
        <v>1190</v>
      </c>
    </row>
    <row r="789" spans="1:12" s="106" customFormat="1" ht="46.9" hidden="1" customHeight="1">
      <c r="A789" s="553"/>
      <c r="B789" s="553"/>
      <c r="C789" s="28">
        <v>29</v>
      </c>
      <c r="D789" s="110" t="s">
        <v>1191</v>
      </c>
      <c r="E789" s="28" t="s">
        <v>23</v>
      </c>
      <c r="F789" s="28" t="s">
        <v>614</v>
      </c>
      <c r="G789" s="450">
        <v>0.25</v>
      </c>
      <c r="H789" s="28"/>
      <c r="I789" s="28">
        <v>0.25</v>
      </c>
      <c r="J789" s="28" t="s">
        <v>155</v>
      </c>
      <c r="K789" s="28" t="s">
        <v>622</v>
      </c>
      <c r="L789" s="110" t="s">
        <v>1192</v>
      </c>
    </row>
    <row r="790" spans="1:12" s="106" customFormat="1" ht="36.6" hidden="1" customHeight="1">
      <c r="A790" s="553"/>
      <c r="B790" s="553"/>
      <c r="C790" s="28">
        <v>30</v>
      </c>
      <c r="D790" s="110" t="s">
        <v>623</v>
      </c>
      <c r="E790" s="28" t="s">
        <v>23</v>
      </c>
      <c r="F790" s="28" t="s">
        <v>614</v>
      </c>
      <c r="G790" s="450">
        <v>1.4</v>
      </c>
      <c r="H790" s="28"/>
      <c r="I790" s="28">
        <v>1.4</v>
      </c>
      <c r="J790" s="28" t="s">
        <v>155</v>
      </c>
      <c r="K790" s="28" t="s">
        <v>615</v>
      </c>
      <c r="L790" s="110" t="s">
        <v>625</v>
      </c>
    </row>
    <row r="791" spans="1:12" s="106" customFormat="1" ht="64.150000000000006" hidden="1" customHeight="1">
      <c r="A791" s="553"/>
      <c r="B791" s="553"/>
      <c r="C791" s="28">
        <v>35</v>
      </c>
      <c r="D791" s="110" t="s">
        <v>1193</v>
      </c>
      <c r="E791" s="28" t="s">
        <v>20</v>
      </c>
      <c r="F791" s="28" t="s">
        <v>614</v>
      </c>
      <c r="G791" s="450">
        <v>7.0000000000000007E-2</v>
      </c>
      <c r="H791" s="28"/>
      <c r="I791" s="28">
        <v>7.0000000000000007E-2</v>
      </c>
      <c r="J791" s="28" t="s">
        <v>155</v>
      </c>
      <c r="K791" s="28" t="s">
        <v>619</v>
      </c>
      <c r="L791" s="110" t="s">
        <v>1194</v>
      </c>
    </row>
    <row r="792" spans="1:12" s="106" customFormat="1" ht="66" hidden="1" customHeight="1">
      <c r="A792" s="553"/>
      <c r="B792" s="553"/>
      <c r="C792" s="28">
        <v>37</v>
      </c>
      <c r="D792" s="110" t="s">
        <v>1195</v>
      </c>
      <c r="E792" s="28" t="s">
        <v>22</v>
      </c>
      <c r="F792" s="28" t="s">
        <v>614</v>
      </c>
      <c r="G792" s="450">
        <v>0.27</v>
      </c>
      <c r="H792" s="28"/>
      <c r="I792" s="28">
        <v>0.27</v>
      </c>
      <c r="J792" s="28" t="s">
        <v>155</v>
      </c>
      <c r="K792" s="28" t="s">
        <v>156</v>
      </c>
      <c r="L792" s="110" t="s">
        <v>1196</v>
      </c>
    </row>
    <row r="793" spans="1:12" s="106" customFormat="1" ht="56.25" hidden="1" customHeight="1">
      <c r="A793" s="553"/>
      <c r="B793" s="553"/>
      <c r="C793" s="28">
        <v>39</v>
      </c>
      <c r="D793" s="110" t="s">
        <v>1197</v>
      </c>
      <c r="E793" s="28" t="s">
        <v>24</v>
      </c>
      <c r="F793" s="28" t="s">
        <v>646</v>
      </c>
      <c r="G793" s="450">
        <v>1.3140000000000001</v>
      </c>
      <c r="H793" s="28"/>
      <c r="I793" s="28">
        <v>1.3140000000000001</v>
      </c>
      <c r="J793" s="28" t="s">
        <v>155</v>
      </c>
      <c r="K793" s="28" t="s">
        <v>617</v>
      </c>
      <c r="L793" s="110" t="s">
        <v>1198</v>
      </c>
    </row>
    <row r="794" spans="1:12" s="106" customFormat="1" ht="82.15" hidden="1" customHeight="1">
      <c r="A794" s="553"/>
      <c r="B794" s="553"/>
      <c r="C794" s="455" t="s">
        <v>470</v>
      </c>
      <c r="D794" s="1868" t="s">
        <v>797</v>
      </c>
      <c r="E794" s="1869"/>
      <c r="F794" s="1870"/>
      <c r="G794" s="459"/>
      <c r="H794" s="455"/>
      <c r="I794" s="455"/>
      <c r="J794" s="455"/>
      <c r="K794" s="455"/>
      <c r="L794" s="446"/>
    </row>
    <row r="795" spans="1:12" s="106" customFormat="1" ht="66.599999999999994" hidden="1" customHeight="1">
      <c r="A795" s="553"/>
      <c r="B795" s="553"/>
      <c r="C795" s="125">
        <v>40</v>
      </c>
      <c r="D795" s="955" t="s">
        <v>650</v>
      </c>
      <c r="E795" s="125" t="s">
        <v>14</v>
      </c>
      <c r="F795" s="6" t="s">
        <v>614</v>
      </c>
      <c r="G795" s="3">
        <v>0.5</v>
      </c>
      <c r="H795" s="3">
        <v>0.5</v>
      </c>
      <c r="I795" s="3">
        <v>0.5</v>
      </c>
      <c r="J795" s="6" t="s">
        <v>155</v>
      </c>
      <c r="K795" s="125" t="s">
        <v>48</v>
      </c>
      <c r="L795" s="125" t="s">
        <v>1199</v>
      </c>
    </row>
    <row r="796" spans="1:12" s="106" customFormat="1" ht="83.45" hidden="1" customHeight="1">
      <c r="A796" s="553"/>
      <c r="B796" s="553"/>
      <c r="C796" s="455" t="s">
        <v>471</v>
      </c>
      <c r="D796" s="1868" t="s">
        <v>804</v>
      </c>
      <c r="E796" s="1869"/>
      <c r="F796" s="1870"/>
      <c r="G796" s="459"/>
      <c r="H796" s="455"/>
      <c r="I796" s="455"/>
      <c r="J796" s="455"/>
      <c r="K796" s="455"/>
      <c r="L796" s="446"/>
    </row>
    <row r="797" spans="1:12" s="106" customFormat="1" ht="88.5" hidden="1" customHeight="1">
      <c r="A797" s="553"/>
      <c r="B797" s="553"/>
      <c r="C797" s="28">
        <v>67</v>
      </c>
      <c r="D797" s="573" t="s">
        <v>1229</v>
      </c>
      <c r="E797" s="559" t="s">
        <v>14</v>
      </c>
      <c r="F797" s="28" t="s">
        <v>613</v>
      </c>
      <c r="G797" s="450">
        <v>0.42</v>
      </c>
      <c r="H797" s="558">
        <v>0.42</v>
      </c>
      <c r="I797" s="558">
        <v>0.42</v>
      </c>
      <c r="J797" s="558" t="s">
        <v>155</v>
      </c>
      <c r="K797" s="559" t="s">
        <v>616</v>
      </c>
      <c r="L797" s="573" t="s">
        <v>1230</v>
      </c>
    </row>
    <row r="798" spans="1:12" s="106" customFormat="1" ht="31.9" hidden="1" customHeight="1">
      <c r="A798" s="553"/>
      <c r="B798" s="553"/>
      <c r="C798" s="28">
        <v>68</v>
      </c>
      <c r="D798" s="573" t="s">
        <v>1231</v>
      </c>
      <c r="E798" s="559" t="s">
        <v>14</v>
      </c>
      <c r="F798" s="28" t="s">
        <v>613</v>
      </c>
      <c r="G798" s="450">
        <v>0.46</v>
      </c>
      <c r="H798" s="558">
        <v>0.46</v>
      </c>
      <c r="I798" s="558">
        <v>0.46</v>
      </c>
      <c r="J798" s="558" t="s">
        <v>155</v>
      </c>
      <c r="K798" s="559" t="s">
        <v>1232</v>
      </c>
      <c r="L798" s="573" t="s">
        <v>1233</v>
      </c>
    </row>
    <row r="799" spans="1:12" s="335" customFormat="1" ht="28.5" hidden="1" customHeight="1">
      <c r="A799" s="553"/>
      <c r="B799" s="553"/>
      <c r="C799" s="28">
        <v>69</v>
      </c>
      <c r="D799" s="573" t="s">
        <v>651</v>
      </c>
      <c r="E799" s="559" t="s">
        <v>14</v>
      </c>
      <c r="F799" s="28" t="s">
        <v>613</v>
      </c>
      <c r="G799" s="450">
        <v>0.76</v>
      </c>
      <c r="H799" s="558"/>
      <c r="I799" s="558">
        <v>0.76</v>
      </c>
      <c r="J799" s="558" t="s">
        <v>155</v>
      </c>
      <c r="K799" s="559" t="s">
        <v>615</v>
      </c>
      <c r="L799" s="573" t="s">
        <v>1234</v>
      </c>
    </row>
    <row r="800" spans="1:12" s="106" customFormat="1" ht="78.599999999999994" hidden="1" customHeight="1">
      <c r="A800" s="553"/>
      <c r="B800" s="553"/>
      <c r="C800" s="28">
        <v>70</v>
      </c>
      <c r="D800" s="573" t="s">
        <v>1235</v>
      </c>
      <c r="E800" s="559" t="s">
        <v>24</v>
      </c>
      <c r="F800" s="28" t="s">
        <v>613</v>
      </c>
      <c r="G800" s="450">
        <v>0.71</v>
      </c>
      <c r="H800" s="558">
        <v>0.71</v>
      </c>
      <c r="I800" s="558">
        <v>0.71</v>
      </c>
      <c r="J800" s="558" t="s">
        <v>155</v>
      </c>
      <c r="K800" s="559" t="s">
        <v>156</v>
      </c>
      <c r="L800" s="573" t="s">
        <v>1236</v>
      </c>
    </row>
    <row r="801" spans="1:12" s="220" customFormat="1" ht="21.75" hidden="1" customHeight="1">
      <c r="A801" s="553"/>
      <c r="B801" s="553"/>
      <c r="C801" s="28">
        <v>71</v>
      </c>
      <c r="D801" s="573" t="s">
        <v>1237</v>
      </c>
      <c r="E801" s="559" t="s">
        <v>22</v>
      </c>
      <c r="F801" s="28" t="s">
        <v>613</v>
      </c>
      <c r="G801" s="450">
        <v>0.31</v>
      </c>
      <c r="H801" s="558"/>
      <c r="I801" s="558">
        <v>0.31</v>
      </c>
      <c r="J801" s="558" t="s">
        <v>155</v>
      </c>
      <c r="K801" s="559" t="s">
        <v>1238</v>
      </c>
      <c r="L801" s="573" t="s">
        <v>1239</v>
      </c>
    </row>
    <row r="802" spans="1:12" s="106" customFormat="1" ht="63" hidden="1">
      <c r="A802" s="553"/>
      <c r="B802" s="553"/>
      <c r="C802" s="28">
        <v>72</v>
      </c>
      <c r="D802" s="573" t="s">
        <v>1240</v>
      </c>
      <c r="E802" s="559" t="s">
        <v>22</v>
      </c>
      <c r="F802" s="28" t="s">
        <v>613</v>
      </c>
      <c r="G802" s="450" t="s">
        <v>1241</v>
      </c>
      <c r="H802" s="558"/>
      <c r="I802" s="558">
        <v>0.18</v>
      </c>
      <c r="J802" s="558" t="s">
        <v>155</v>
      </c>
      <c r="K802" s="559" t="s">
        <v>1242</v>
      </c>
      <c r="L802" s="573" t="s">
        <v>1243</v>
      </c>
    </row>
    <row r="803" spans="1:12" s="106" customFormat="1" ht="63" hidden="1">
      <c r="A803" s="553"/>
      <c r="B803" s="553"/>
      <c r="C803" s="28">
        <v>73</v>
      </c>
      <c r="D803" s="573" t="s">
        <v>1244</v>
      </c>
      <c r="E803" s="559" t="s">
        <v>22</v>
      </c>
      <c r="F803" s="28" t="s">
        <v>613</v>
      </c>
      <c r="G803" s="450">
        <v>0.87</v>
      </c>
      <c r="H803" s="558">
        <v>0.4</v>
      </c>
      <c r="I803" s="558">
        <v>0.47</v>
      </c>
      <c r="J803" s="558" t="s">
        <v>1245</v>
      </c>
      <c r="K803" s="559" t="s">
        <v>1246</v>
      </c>
      <c r="L803" s="573" t="s">
        <v>1247</v>
      </c>
    </row>
    <row r="804" spans="1:12" s="106" customFormat="1" ht="63" hidden="1">
      <c r="A804" s="553"/>
      <c r="B804" s="553"/>
      <c r="C804" s="28">
        <v>74</v>
      </c>
      <c r="D804" s="573" t="s">
        <v>1248</v>
      </c>
      <c r="E804" s="559" t="s">
        <v>22</v>
      </c>
      <c r="F804" s="28" t="s">
        <v>613</v>
      </c>
      <c r="G804" s="450">
        <v>0.28999999999999998</v>
      </c>
      <c r="H804" s="558">
        <v>0.28999999999999998</v>
      </c>
      <c r="I804" s="558">
        <v>0.28999999999999998</v>
      </c>
      <c r="J804" s="558" t="s">
        <v>1245</v>
      </c>
      <c r="K804" s="559" t="s">
        <v>1249</v>
      </c>
      <c r="L804" s="573" t="s">
        <v>1250</v>
      </c>
    </row>
    <row r="805" spans="1:12" s="106" customFormat="1" ht="63" hidden="1">
      <c r="A805" s="553"/>
      <c r="B805" s="553"/>
      <c r="C805" s="28">
        <v>75</v>
      </c>
      <c r="D805" s="573" t="s">
        <v>1251</v>
      </c>
      <c r="E805" s="559" t="s">
        <v>22</v>
      </c>
      <c r="F805" s="28" t="s">
        <v>613</v>
      </c>
      <c r="G805" s="450">
        <v>1.5</v>
      </c>
      <c r="H805" s="558">
        <v>1.5</v>
      </c>
      <c r="I805" s="558">
        <v>1.5</v>
      </c>
      <c r="J805" s="558" t="s">
        <v>155</v>
      </c>
      <c r="K805" s="559" t="s">
        <v>616</v>
      </c>
      <c r="L805" s="573" t="s">
        <v>1252</v>
      </c>
    </row>
    <row r="806" spans="1:12" s="106" customFormat="1" ht="15.75" hidden="1">
      <c r="A806" s="553"/>
      <c r="B806" s="553"/>
      <c r="C806" s="455" t="s">
        <v>252</v>
      </c>
      <c r="D806" s="1871" t="s">
        <v>1130</v>
      </c>
      <c r="E806" s="1875"/>
      <c r="F806" s="1872"/>
      <c r="G806" s="459"/>
      <c r="H806" s="172"/>
      <c r="I806" s="172"/>
      <c r="J806" s="172"/>
      <c r="K806" s="172"/>
      <c r="L806" s="274"/>
    </row>
    <row r="807" spans="1:12" s="106" customFormat="1" ht="15.75" hidden="1">
      <c r="A807" s="553"/>
      <c r="B807" s="553"/>
      <c r="C807" s="28"/>
      <c r="D807" s="110"/>
      <c r="E807" s="110"/>
      <c r="F807" s="110"/>
      <c r="G807" s="450"/>
      <c r="H807" s="28"/>
      <c r="I807" s="28"/>
      <c r="J807" s="28"/>
      <c r="K807" s="28"/>
      <c r="L807" s="110"/>
    </row>
    <row r="808" spans="1:12" s="106" customFormat="1" ht="15.75" hidden="1">
      <c r="A808" s="553"/>
      <c r="B808" s="553"/>
      <c r="C808" s="478"/>
      <c r="D808" s="465"/>
      <c r="E808" s="464"/>
      <c r="F808" s="448"/>
      <c r="G808" s="481"/>
      <c r="H808" s="481"/>
      <c r="I808" s="481"/>
      <c r="J808" s="448"/>
      <c r="K808" s="448"/>
      <c r="L808" s="465"/>
    </row>
    <row r="809" spans="1:12" s="106" customFormat="1" ht="15.75" hidden="1">
      <c r="A809" s="553"/>
      <c r="B809" s="553"/>
      <c r="C809" s="449"/>
      <c r="D809" s="574"/>
      <c r="E809" s="561"/>
      <c r="F809" s="561"/>
      <c r="G809" s="450"/>
      <c r="H809" s="560"/>
      <c r="I809" s="560"/>
      <c r="J809" s="560"/>
      <c r="K809" s="560"/>
      <c r="L809" s="574"/>
    </row>
    <row r="810" spans="1:12" s="106" customFormat="1" ht="94.9" hidden="1" customHeight="1">
      <c r="A810" s="553"/>
      <c r="B810" s="553"/>
      <c r="C810" s="1871" t="s">
        <v>205</v>
      </c>
      <c r="D810" s="1872"/>
      <c r="E810" s="274"/>
      <c r="F810" s="274"/>
      <c r="G810" s="459"/>
      <c r="H810" s="172"/>
      <c r="I810" s="172"/>
      <c r="J810" s="172"/>
      <c r="K810" s="172"/>
      <c r="L810" s="274"/>
    </row>
    <row r="811" spans="1:12" s="282" customFormat="1" ht="19.899999999999999" hidden="1" customHeight="1">
      <c r="A811" s="172"/>
      <c r="B811" s="454"/>
      <c r="C811" s="455" t="s">
        <v>251</v>
      </c>
      <c r="D811" s="1871" t="s">
        <v>803</v>
      </c>
      <c r="E811" s="1873"/>
      <c r="F811" s="1874"/>
      <c r="G811" s="459"/>
      <c r="H811" s="172"/>
      <c r="I811" s="172"/>
      <c r="J811" s="172"/>
      <c r="K811" s="172"/>
      <c r="L811" s="274"/>
    </row>
    <row r="812" spans="1:12" s="277" customFormat="1" ht="48" hidden="1" customHeight="1">
      <c r="A812" s="493"/>
      <c r="B812" s="493"/>
      <c r="C812" s="563" t="s">
        <v>491</v>
      </c>
      <c r="D812" s="1868" t="s">
        <v>801</v>
      </c>
      <c r="E812" s="1869"/>
      <c r="F812" s="1870"/>
      <c r="G812" s="459"/>
      <c r="H812" s="563"/>
      <c r="I812" s="563"/>
      <c r="J812" s="563"/>
      <c r="K812" s="563"/>
      <c r="L812" s="562"/>
    </row>
    <row r="813" spans="1:12" s="277" customFormat="1" ht="61.9" hidden="1" customHeight="1">
      <c r="A813" s="463"/>
      <c r="B813" s="463"/>
      <c r="C813" s="957">
        <v>1</v>
      </c>
      <c r="D813" s="947" t="s">
        <v>585</v>
      </c>
      <c r="E813" s="125" t="s">
        <v>32</v>
      </c>
      <c r="F813" s="125" t="s">
        <v>586</v>
      </c>
      <c r="G813" s="947">
        <v>1.2</v>
      </c>
      <c r="H813" s="947"/>
      <c r="I813" s="947">
        <v>1.2</v>
      </c>
      <c r="J813" s="947" t="s">
        <v>418</v>
      </c>
      <c r="K813" s="958" t="s">
        <v>419</v>
      </c>
      <c r="L813" s="959" t="s">
        <v>1284</v>
      </c>
    </row>
    <row r="814" spans="1:12" s="106" customFormat="1" ht="84.6" hidden="1" customHeight="1">
      <c r="A814" s="553"/>
      <c r="B814" s="553"/>
      <c r="C814" s="957">
        <v>3</v>
      </c>
      <c r="D814" s="960" t="s">
        <v>587</v>
      </c>
      <c r="E814" s="960" t="s">
        <v>23</v>
      </c>
      <c r="F814" s="957" t="s">
        <v>586</v>
      </c>
      <c r="G814" s="960">
        <v>1.68</v>
      </c>
      <c r="H814" s="960"/>
      <c r="I814" s="960">
        <v>0.67</v>
      </c>
      <c r="J814" s="958" t="s">
        <v>588</v>
      </c>
      <c r="K814" s="958" t="s">
        <v>419</v>
      </c>
      <c r="L814" s="961" t="s">
        <v>1285</v>
      </c>
    </row>
    <row r="815" spans="1:12" s="282" customFormat="1" ht="63" hidden="1">
      <c r="A815" s="172"/>
      <c r="B815" s="454"/>
      <c r="C815" s="957">
        <v>4</v>
      </c>
      <c r="D815" s="947" t="s">
        <v>1286</v>
      </c>
      <c r="E815" s="947" t="s">
        <v>23</v>
      </c>
      <c r="F815" s="947" t="s">
        <v>586</v>
      </c>
      <c r="G815" s="962">
        <v>0.21</v>
      </c>
      <c r="H815" s="962"/>
      <c r="I815" s="962">
        <v>7.0000000000000007E-2</v>
      </c>
      <c r="J815" s="963" t="s">
        <v>418</v>
      </c>
      <c r="K815" s="958" t="s">
        <v>419</v>
      </c>
      <c r="L815" s="959" t="s">
        <v>1287</v>
      </c>
    </row>
    <row r="816" spans="1:12" s="282" customFormat="1" ht="51.75" hidden="1" customHeight="1">
      <c r="A816" s="172"/>
      <c r="B816" s="454"/>
      <c r="C816" s="957">
        <v>5</v>
      </c>
      <c r="D816" s="964" t="s">
        <v>590</v>
      </c>
      <c r="E816" s="964" t="s">
        <v>23</v>
      </c>
      <c r="F816" s="964" t="s">
        <v>586</v>
      </c>
      <c r="G816" s="965">
        <v>1.05</v>
      </c>
      <c r="H816" s="966"/>
      <c r="I816" s="965">
        <v>1.05</v>
      </c>
      <c r="J816" s="965" t="s">
        <v>591</v>
      </c>
      <c r="K816" s="958" t="s">
        <v>419</v>
      </c>
      <c r="L816" s="967" t="s">
        <v>1288</v>
      </c>
    </row>
    <row r="817" spans="1:12" s="336" customFormat="1" ht="24" hidden="1" customHeight="1">
      <c r="A817" s="455"/>
      <c r="B817" s="486"/>
      <c r="C817" s="957">
        <v>6</v>
      </c>
      <c r="D817" s="960" t="s">
        <v>1289</v>
      </c>
      <c r="E817" s="960" t="s">
        <v>24</v>
      </c>
      <c r="F817" s="957" t="s">
        <v>586</v>
      </c>
      <c r="G817" s="960">
        <v>0.2</v>
      </c>
      <c r="H817" s="960"/>
      <c r="I817" s="960">
        <v>0.2</v>
      </c>
      <c r="J817" s="958" t="s">
        <v>592</v>
      </c>
      <c r="K817" s="958" t="s">
        <v>419</v>
      </c>
      <c r="L817" s="415" t="s">
        <v>1290</v>
      </c>
    </row>
    <row r="818" spans="1:12" s="288" customFormat="1" ht="94.5" hidden="1">
      <c r="A818" s="172"/>
      <c r="B818" s="454"/>
      <c r="C818" s="957">
        <v>7</v>
      </c>
      <c r="D818" s="960" t="s">
        <v>1291</v>
      </c>
      <c r="E818" s="960" t="s">
        <v>62</v>
      </c>
      <c r="F818" s="957" t="s">
        <v>586</v>
      </c>
      <c r="G818" s="960">
        <v>0.88</v>
      </c>
      <c r="H818" s="960"/>
      <c r="I818" s="960">
        <v>0.88</v>
      </c>
      <c r="J818" s="958" t="s">
        <v>589</v>
      </c>
      <c r="K818" s="958" t="s">
        <v>419</v>
      </c>
      <c r="L818" s="415" t="s">
        <v>1292</v>
      </c>
    </row>
    <row r="819" spans="1:12" s="288" customFormat="1" ht="141.75" hidden="1">
      <c r="A819" s="172"/>
      <c r="B819" s="454"/>
      <c r="C819" s="957">
        <v>8</v>
      </c>
      <c r="D819" s="947" t="s">
        <v>593</v>
      </c>
      <c r="E819" s="947" t="s">
        <v>594</v>
      </c>
      <c r="F819" s="963" t="s">
        <v>586</v>
      </c>
      <c r="G819" s="968">
        <v>2.5000000000000001E-2</v>
      </c>
      <c r="H819" s="968"/>
      <c r="I819" s="968">
        <v>2.5000000000000001E-2</v>
      </c>
      <c r="J819" s="963" t="s">
        <v>1293</v>
      </c>
      <c r="K819" s="958" t="s">
        <v>419</v>
      </c>
      <c r="L819" s="959" t="s">
        <v>1294</v>
      </c>
    </row>
    <row r="820" spans="1:12" s="288" customFormat="1" ht="78.75" hidden="1">
      <c r="A820" s="172"/>
      <c r="B820" s="454"/>
      <c r="C820" s="957">
        <v>9</v>
      </c>
      <c r="D820" s="960" t="s">
        <v>1295</v>
      </c>
      <c r="E820" s="960" t="s">
        <v>23</v>
      </c>
      <c r="F820" s="957" t="s">
        <v>586</v>
      </c>
      <c r="G820" s="960">
        <v>1.51</v>
      </c>
      <c r="H820" s="960"/>
      <c r="I820" s="960">
        <v>1.51</v>
      </c>
      <c r="J820" s="958" t="s">
        <v>595</v>
      </c>
      <c r="K820" s="958" t="s">
        <v>419</v>
      </c>
      <c r="L820" s="961" t="s">
        <v>1296</v>
      </c>
    </row>
    <row r="821" spans="1:12" s="288" customFormat="1" ht="110.25" hidden="1">
      <c r="A821" s="172"/>
      <c r="B821" s="454"/>
      <c r="C821" s="957">
        <v>10</v>
      </c>
      <c r="D821" s="960" t="s">
        <v>1297</v>
      </c>
      <c r="E821" s="960" t="s">
        <v>23</v>
      </c>
      <c r="F821" s="957" t="s">
        <v>586</v>
      </c>
      <c r="G821" s="960">
        <v>1.4</v>
      </c>
      <c r="H821" s="960"/>
      <c r="I821" s="960">
        <v>1.4</v>
      </c>
      <c r="J821" s="958" t="s">
        <v>596</v>
      </c>
      <c r="K821" s="958" t="s">
        <v>419</v>
      </c>
      <c r="L821" s="961" t="s">
        <v>1298</v>
      </c>
    </row>
    <row r="822" spans="1:12" s="288" customFormat="1" ht="15.75" hidden="1">
      <c r="A822" s="172"/>
      <c r="B822" s="454"/>
      <c r="C822" s="536" t="s">
        <v>471</v>
      </c>
      <c r="D822" s="1868" t="s">
        <v>804</v>
      </c>
      <c r="E822" s="1869"/>
      <c r="F822" s="1870"/>
      <c r="G822" s="459"/>
      <c r="H822" s="564"/>
      <c r="I822" s="564"/>
      <c r="J822" s="536"/>
      <c r="K822" s="565"/>
      <c r="L822" s="583"/>
    </row>
    <row r="823" spans="1:12" s="288" customFormat="1" ht="63" hidden="1">
      <c r="A823" s="172"/>
      <c r="B823" s="454"/>
      <c r="C823" s="957">
        <v>17</v>
      </c>
      <c r="D823" s="947" t="s">
        <v>1302</v>
      </c>
      <c r="E823" s="125" t="s">
        <v>23</v>
      </c>
      <c r="F823" s="125" t="s">
        <v>586</v>
      </c>
      <c r="G823" s="947">
        <v>5.2999999999999999E-2</v>
      </c>
      <c r="H823" s="947"/>
      <c r="I823" s="947">
        <v>5.2999999999999999E-2</v>
      </c>
      <c r="J823" s="947" t="s">
        <v>1303</v>
      </c>
      <c r="K823" s="958" t="s">
        <v>419</v>
      </c>
      <c r="L823" s="959" t="s">
        <v>1304</v>
      </c>
    </row>
    <row r="824" spans="1:12" s="288" customFormat="1" ht="15.75" hidden="1">
      <c r="A824" s="172"/>
      <c r="B824" s="454"/>
      <c r="C824" s="536" t="s">
        <v>709</v>
      </c>
      <c r="D824" s="1868" t="s">
        <v>799</v>
      </c>
      <c r="E824" s="1869"/>
      <c r="F824" s="1870"/>
      <c r="G824" s="459"/>
      <c r="H824" s="564"/>
      <c r="I824" s="564"/>
      <c r="J824" s="536"/>
      <c r="K824" s="565"/>
      <c r="L824" s="583"/>
    </row>
    <row r="825" spans="1:12" s="288" customFormat="1" ht="126" hidden="1">
      <c r="A825" s="172"/>
      <c r="B825" s="454"/>
      <c r="C825" s="949">
        <v>18</v>
      </c>
      <c r="D825" s="984" t="s">
        <v>1305</v>
      </c>
      <c r="E825" s="949" t="s">
        <v>23</v>
      </c>
      <c r="F825" s="125" t="s">
        <v>586</v>
      </c>
      <c r="G825" s="948">
        <v>0.05</v>
      </c>
      <c r="H825" s="948"/>
      <c r="I825" s="947">
        <v>0.05</v>
      </c>
      <c r="J825" s="947" t="s">
        <v>1306</v>
      </c>
      <c r="K825" s="947" t="s">
        <v>419</v>
      </c>
      <c r="L825" s="961" t="s">
        <v>1307</v>
      </c>
    </row>
    <row r="826" spans="1:12" s="288" customFormat="1" ht="15.75" hidden="1">
      <c r="A826" s="172"/>
      <c r="B826" s="454"/>
      <c r="C826" s="1871" t="s">
        <v>206</v>
      </c>
      <c r="D826" s="1872"/>
      <c r="E826" s="274"/>
      <c r="F826" s="274"/>
      <c r="G826" s="459"/>
      <c r="H826" s="172"/>
      <c r="I826" s="172"/>
      <c r="J826" s="172"/>
      <c r="K826" s="172"/>
      <c r="L826" s="274"/>
    </row>
    <row r="827" spans="1:12" s="282" customFormat="1" ht="15.75" hidden="1">
      <c r="A827" s="172"/>
      <c r="B827" s="454"/>
      <c r="C827" s="455" t="s">
        <v>251</v>
      </c>
      <c r="D827" s="1871" t="s">
        <v>803</v>
      </c>
      <c r="E827" s="1873"/>
      <c r="F827" s="1874"/>
      <c r="G827" s="459"/>
      <c r="H827" s="172"/>
      <c r="I827" s="172"/>
      <c r="J827" s="172"/>
      <c r="K827" s="172"/>
      <c r="L827" s="274"/>
    </row>
    <row r="828" spans="1:12" s="288" customFormat="1" ht="15.75" hidden="1">
      <c r="A828" s="172"/>
      <c r="B828" s="454"/>
      <c r="C828" s="536" t="s">
        <v>491</v>
      </c>
      <c r="D828" s="1868" t="s">
        <v>801</v>
      </c>
      <c r="E828" s="1869"/>
      <c r="F828" s="1870"/>
      <c r="G828" s="459"/>
      <c r="H828" s="564"/>
      <c r="I828" s="564"/>
      <c r="J828" s="536"/>
      <c r="K828" s="565"/>
      <c r="L828" s="582"/>
    </row>
    <row r="829" spans="1:12" s="282" customFormat="1" ht="105" hidden="1">
      <c r="A829" s="172"/>
      <c r="B829" s="454"/>
      <c r="C829" s="1363">
        <v>2</v>
      </c>
      <c r="D829" s="1364" t="s">
        <v>3139</v>
      </c>
      <c r="E829" s="1363" t="s">
        <v>23</v>
      </c>
      <c r="F829" s="1363" t="s">
        <v>3140</v>
      </c>
      <c r="G829" s="1365">
        <v>2.48</v>
      </c>
      <c r="H829" s="1366"/>
      <c r="I829" s="1366">
        <f>G829</f>
        <v>2.48</v>
      </c>
      <c r="J829" s="1363" t="s">
        <v>157</v>
      </c>
      <c r="K829" s="1363" t="s">
        <v>3141</v>
      </c>
      <c r="L829" s="1364" t="s">
        <v>3142</v>
      </c>
    </row>
    <row r="830" spans="1:12" s="288" customFormat="1" ht="57" hidden="1" customHeight="1">
      <c r="A830" s="172"/>
      <c r="B830" s="454"/>
      <c r="C830" s="1363">
        <v>9</v>
      </c>
      <c r="D830" s="1367" t="s">
        <v>3143</v>
      </c>
      <c r="E830" s="1368" t="s">
        <v>23</v>
      </c>
      <c r="F830" s="1369" t="s">
        <v>25</v>
      </c>
      <c r="G830" s="1365">
        <v>0.54</v>
      </c>
      <c r="H830" s="1370"/>
      <c r="I830" s="1370">
        <v>0.54</v>
      </c>
      <c r="J830" s="298" t="s">
        <v>157</v>
      </c>
      <c r="K830" s="1363" t="s">
        <v>3144</v>
      </c>
      <c r="L830" s="589" t="s">
        <v>3145</v>
      </c>
    </row>
    <row r="831" spans="1:12" s="282" customFormat="1" ht="120" hidden="1">
      <c r="A831" s="172"/>
      <c r="B831" s="454"/>
      <c r="C831" s="1363">
        <v>10</v>
      </c>
      <c r="D831" s="1367" t="s">
        <v>3146</v>
      </c>
      <c r="E831" s="1368" t="s">
        <v>23</v>
      </c>
      <c r="F831" s="1369" t="s">
        <v>25</v>
      </c>
      <c r="G831" s="1365">
        <v>0.52</v>
      </c>
      <c r="H831" s="1370"/>
      <c r="I831" s="1370">
        <v>0.52</v>
      </c>
      <c r="J831" s="298" t="s">
        <v>157</v>
      </c>
      <c r="K831" s="1363" t="s">
        <v>3147</v>
      </c>
      <c r="L831" s="589" t="s">
        <v>3148</v>
      </c>
    </row>
    <row r="832" spans="1:12" s="282" customFormat="1" ht="36" hidden="1" customHeight="1">
      <c r="A832" s="172"/>
      <c r="B832" s="454"/>
      <c r="C832" s="1363">
        <v>12</v>
      </c>
      <c r="D832" s="1371" t="s">
        <v>3149</v>
      </c>
      <c r="E832" s="1372" t="s">
        <v>14</v>
      </c>
      <c r="F832" s="1372" t="s">
        <v>3150</v>
      </c>
      <c r="G832" s="1373">
        <v>0.5</v>
      </c>
      <c r="H832" s="1374"/>
      <c r="I832" s="1374">
        <v>0.5</v>
      </c>
      <c r="J832" s="1375" t="s">
        <v>157</v>
      </c>
      <c r="K832" s="1376" t="s">
        <v>3144</v>
      </c>
      <c r="L832" s="1371" t="s">
        <v>3151</v>
      </c>
    </row>
    <row r="833" spans="1:12" s="282" customFormat="1" ht="18.600000000000001" hidden="1" customHeight="1">
      <c r="A833" s="172"/>
      <c r="B833" s="454"/>
      <c r="C833" s="1363">
        <v>14</v>
      </c>
      <c r="D833" s="788" t="s">
        <v>3152</v>
      </c>
      <c r="E833" s="1377" t="s">
        <v>20</v>
      </c>
      <c r="F833" s="789" t="s">
        <v>3153</v>
      </c>
      <c r="G833" s="1378">
        <v>0.06</v>
      </c>
      <c r="H833" s="1378"/>
      <c r="I833" s="1378">
        <v>0.06</v>
      </c>
      <c r="J833" s="789" t="s">
        <v>157</v>
      </c>
      <c r="K833" s="789" t="s">
        <v>3154</v>
      </c>
      <c r="L833" s="788" t="s">
        <v>3155</v>
      </c>
    </row>
    <row r="834" spans="1:12" s="277" customFormat="1" ht="102.6" hidden="1" customHeight="1">
      <c r="A834" s="172"/>
      <c r="B834" s="454"/>
      <c r="C834" s="1363">
        <v>15</v>
      </c>
      <c r="D834" s="788" t="s">
        <v>3156</v>
      </c>
      <c r="E834" s="1379" t="s">
        <v>22</v>
      </c>
      <c r="F834" s="789" t="s">
        <v>3157</v>
      </c>
      <c r="G834" s="1380">
        <v>6.58</v>
      </c>
      <c r="H834" s="1380"/>
      <c r="I834" s="1380">
        <v>6.58</v>
      </c>
      <c r="J834" s="789" t="s">
        <v>157</v>
      </c>
      <c r="K834" s="789" t="s">
        <v>3158</v>
      </c>
      <c r="L834" s="1371" t="s">
        <v>3159</v>
      </c>
    </row>
    <row r="835" spans="1:12" s="277" customFormat="1" ht="102.6" hidden="1" customHeight="1">
      <c r="A835" s="172"/>
      <c r="B835" s="454"/>
      <c r="C835" s="298">
        <v>17</v>
      </c>
      <c r="D835" s="1381" t="s">
        <v>3160</v>
      </c>
      <c r="E835" s="298" t="s">
        <v>23</v>
      </c>
      <c r="F835" s="298" t="s">
        <v>25</v>
      </c>
      <c r="G835" s="1365">
        <v>0.56000000000000005</v>
      </c>
      <c r="H835" s="298"/>
      <c r="I835" s="298">
        <v>0.56000000000000005</v>
      </c>
      <c r="J835" s="298" t="s">
        <v>157</v>
      </c>
      <c r="K835" s="1363" t="s">
        <v>3147</v>
      </c>
      <c r="L835" s="1381" t="s">
        <v>3161</v>
      </c>
    </row>
    <row r="836" spans="1:12" s="277" customFormat="1" ht="102.6" hidden="1" customHeight="1">
      <c r="A836" s="172"/>
      <c r="B836" s="454"/>
      <c r="C836" s="298">
        <v>19</v>
      </c>
      <c r="D836" s="1381" t="s">
        <v>3162</v>
      </c>
      <c r="E836" s="298" t="s">
        <v>23</v>
      </c>
      <c r="F836" s="298" t="s">
        <v>3157</v>
      </c>
      <c r="G836" s="1365">
        <v>0.79</v>
      </c>
      <c r="H836" s="298"/>
      <c r="I836" s="298">
        <v>0.23</v>
      </c>
      <c r="J836" s="298" t="s">
        <v>157</v>
      </c>
      <c r="K836" s="298" t="s">
        <v>3163</v>
      </c>
      <c r="L836" s="1381" t="s">
        <v>3164</v>
      </c>
    </row>
    <row r="837" spans="1:12" s="277" customFormat="1" ht="102.6" hidden="1" customHeight="1">
      <c r="A837" s="172"/>
      <c r="B837" s="454"/>
      <c r="C837" s="298">
        <v>20</v>
      </c>
      <c r="D837" s="1381" t="s">
        <v>3165</v>
      </c>
      <c r="E837" s="298" t="s">
        <v>23</v>
      </c>
      <c r="F837" s="298" t="s">
        <v>3157</v>
      </c>
      <c r="G837" s="1365">
        <v>1.07</v>
      </c>
      <c r="H837" s="298"/>
      <c r="I837" s="298">
        <v>0.3</v>
      </c>
      <c r="J837" s="298" t="s">
        <v>157</v>
      </c>
      <c r="K837" s="298" t="s">
        <v>3166</v>
      </c>
      <c r="L837" s="1381" t="s">
        <v>3167</v>
      </c>
    </row>
    <row r="838" spans="1:12" s="277" customFormat="1" ht="102.6" hidden="1" customHeight="1">
      <c r="A838" s="172"/>
      <c r="B838" s="454"/>
      <c r="C838" s="298">
        <v>21</v>
      </c>
      <c r="D838" s="1381" t="s">
        <v>3168</v>
      </c>
      <c r="E838" s="298" t="s">
        <v>23</v>
      </c>
      <c r="F838" s="298" t="s">
        <v>3157</v>
      </c>
      <c r="G838" s="1365">
        <v>0.34</v>
      </c>
      <c r="H838" s="298"/>
      <c r="I838" s="298">
        <v>0.1</v>
      </c>
      <c r="J838" s="298" t="s">
        <v>157</v>
      </c>
      <c r="K838" s="298" t="s">
        <v>3169</v>
      </c>
      <c r="L838" s="1381" t="s">
        <v>3170</v>
      </c>
    </row>
    <row r="839" spans="1:12" s="277" customFormat="1" ht="102.6" hidden="1" customHeight="1">
      <c r="A839" s="172"/>
      <c r="B839" s="454"/>
      <c r="C839" s="298">
        <v>22</v>
      </c>
      <c r="D839" s="1381" t="s">
        <v>3171</v>
      </c>
      <c r="E839" s="298" t="s">
        <v>23</v>
      </c>
      <c r="F839" s="298" t="s">
        <v>3157</v>
      </c>
      <c r="G839" s="1365">
        <v>5.13</v>
      </c>
      <c r="H839" s="298"/>
      <c r="I839" s="298">
        <v>1.47</v>
      </c>
      <c r="J839" s="298" t="s">
        <v>157</v>
      </c>
      <c r="K839" s="298" t="s">
        <v>3172</v>
      </c>
      <c r="L839" s="1381" t="s">
        <v>3173</v>
      </c>
    </row>
    <row r="840" spans="1:12" s="277" customFormat="1" ht="45" hidden="1">
      <c r="A840" s="172"/>
      <c r="B840" s="454"/>
      <c r="C840" s="298">
        <v>23</v>
      </c>
      <c r="D840" s="1381" t="s">
        <v>3174</v>
      </c>
      <c r="E840" s="298" t="s">
        <v>23</v>
      </c>
      <c r="F840" s="298" t="s">
        <v>3157</v>
      </c>
      <c r="G840" s="1365">
        <v>1.76</v>
      </c>
      <c r="H840" s="298"/>
      <c r="I840" s="298">
        <v>0.5</v>
      </c>
      <c r="J840" s="298" t="s">
        <v>157</v>
      </c>
      <c r="K840" s="298" t="s">
        <v>3175</v>
      </c>
      <c r="L840" s="1381" t="s">
        <v>3176</v>
      </c>
    </row>
    <row r="841" spans="1:12" s="277" customFormat="1" ht="45" hidden="1">
      <c r="A841" s="172"/>
      <c r="B841" s="454"/>
      <c r="C841" s="298">
        <v>24</v>
      </c>
      <c r="D841" s="1381" t="s">
        <v>3177</v>
      </c>
      <c r="E841" s="298" t="s">
        <v>23</v>
      </c>
      <c r="F841" s="298" t="s">
        <v>3157</v>
      </c>
      <c r="G841" s="1365">
        <v>1.73</v>
      </c>
      <c r="H841" s="298"/>
      <c r="I841" s="298">
        <v>1.73</v>
      </c>
      <c r="J841" s="298" t="s">
        <v>157</v>
      </c>
      <c r="K841" s="298" t="s">
        <v>3178</v>
      </c>
      <c r="L841" s="1381" t="s">
        <v>3179</v>
      </c>
    </row>
    <row r="842" spans="1:12" s="277" customFormat="1" ht="30" hidden="1">
      <c r="A842" s="172"/>
      <c r="B842" s="454"/>
      <c r="C842" s="298">
        <v>25</v>
      </c>
      <c r="D842" s="1381" t="s">
        <v>3180</v>
      </c>
      <c r="E842" s="298" t="s">
        <v>23</v>
      </c>
      <c r="F842" s="298" t="s">
        <v>3157</v>
      </c>
      <c r="G842" s="1365">
        <v>0.5</v>
      </c>
      <c r="H842" s="298"/>
      <c r="I842" s="298">
        <v>0.5</v>
      </c>
      <c r="J842" s="298" t="s">
        <v>157</v>
      </c>
      <c r="K842" s="298" t="s">
        <v>3181</v>
      </c>
      <c r="L842" s="1381" t="s">
        <v>3182</v>
      </c>
    </row>
    <row r="843" spans="1:12" s="277" customFormat="1" ht="30" hidden="1">
      <c r="A843" s="172"/>
      <c r="B843" s="454"/>
      <c r="C843" s="298">
        <v>29</v>
      </c>
      <c r="D843" s="1381" t="s">
        <v>3183</v>
      </c>
      <c r="E843" s="298" t="s">
        <v>23</v>
      </c>
      <c r="F843" s="298" t="s">
        <v>3157</v>
      </c>
      <c r="G843" s="1365">
        <v>0.32</v>
      </c>
      <c r="H843" s="298"/>
      <c r="I843" s="298">
        <v>0.32</v>
      </c>
      <c r="J843" s="298" t="s">
        <v>157</v>
      </c>
      <c r="K843" s="298" t="s">
        <v>3184</v>
      </c>
      <c r="L843" s="1381" t="s">
        <v>3185</v>
      </c>
    </row>
    <row r="844" spans="1:12" s="277" customFormat="1" ht="30" hidden="1">
      <c r="A844" s="172"/>
      <c r="B844" s="454"/>
      <c r="C844" s="298">
        <v>30</v>
      </c>
      <c r="D844" s="1381" t="s">
        <v>3186</v>
      </c>
      <c r="E844" s="298" t="s">
        <v>24</v>
      </c>
      <c r="F844" s="298" t="s">
        <v>25</v>
      </c>
      <c r="G844" s="1365">
        <v>0.77</v>
      </c>
      <c r="H844" s="298"/>
      <c r="I844" s="298">
        <v>0.12</v>
      </c>
      <c r="J844" s="298" t="s">
        <v>157</v>
      </c>
      <c r="K844" s="298" t="s">
        <v>3187</v>
      </c>
      <c r="L844" s="1381" t="s">
        <v>3188</v>
      </c>
    </row>
    <row r="845" spans="1:12" s="277" customFormat="1" ht="60" hidden="1">
      <c r="A845" s="172"/>
      <c r="B845" s="454"/>
      <c r="C845" s="298">
        <v>31</v>
      </c>
      <c r="D845" s="1381" t="s">
        <v>3189</v>
      </c>
      <c r="E845" s="298" t="s">
        <v>24</v>
      </c>
      <c r="F845" s="298" t="s">
        <v>3157</v>
      </c>
      <c r="G845" s="1365">
        <v>1.2</v>
      </c>
      <c r="H845" s="298"/>
      <c r="I845" s="298">
        <v>1.2</v>
      </c>
      <c r="J845" s="298" t="s">
        <v>157</v>
      </c>
      <c r="K845" s="298" t="s">
        <v>3190</v>
      </c>
      <c r="L845" s="1381" t="s">
        <v>3191</v>
      </c>
    </row>
    <row r="846" spans="1:12" s="277" customFormat="1" ht="30" hidden="1">
      <c r="A846" s="172"/>
      <c r="B846" s="454"/>
      <c r="C846" s="298">
        <v>32</v>
      </c>
      <c r="D846" s="1381" t="s">
        <v>3192</v>
      </c>
      <c r="E846" s="298" t="s">
        <v>24</v>
      </c>
      <c r="F846" s="298" t="s">
        <v>3157</v>
      </c>
      <c r="G846" s="1365">
        <v>1.4</v>
      </c>
      <c r="H846" s="298"/>
      <c r="I846" s="298">
        <v>0.95</v>
      </c>
      <c r="J846" s="298" t="s">
        <v>157</v>
      </c>
      <c r="K846" s="298" t="s">
        <v>3187</v>
      </c>
      <c r="L846" s="1381" t="s">
        <v>3193</v>
      </c>
    </row>
    <row r="847" spans="1:12" s="277" customFormat="1" ht="75" hidden="1">
      <c r="A847" s="172"/>
      <c r="B847" s="454"/>
      <c r="C847" s="298">
        <v>39</v>
      </c>
      <c r="D847" s="1381" t="s">
        <v>3194</v>
      </c>
      <c r="E847" s="298" t="s">
        <v>23</v>
      </c>
      <c r="F847" s="298" t="s">
        <v>3157</v>
      </c>
      <c r="G847" s="1365">
        <v>16.79</v>
      </c>
      <c r="H847" s="298"/>
      <c r="I847" s="298">
        <v>2.73</v>
      </c>
      <c r="J847" s="298" t="s">
        <v>157</v>
      </c>
      <c r="K847" s="298" t="s">
        <v>3195</v>
      </c>
      <c r="L847" s="1381" t="s">
        <v>3196</v>
      </c>
    </row>
    <row r="848" spans="1:12" s="277" customFormat="1" ht="60" hidden="1">
      <c r="A848" s="172"/>
      <c r="B848" s="454"/>
      <c r="C848" s="298">
        <v>40</v>
      </c>
      <c r="D848" s="1381" t="s">
        <v>3197</v>
      </c>
      <c r="E848" s="298" t="s">
        <v>23</v>
      </c>
      <c r="F848" s="298" t="s">
        <v>3157</v>
      </c>
      <c r="G848" s="1365">
        <v>0.2</v>
      </c>
      <c r="H848" s="298"/>
      <c r="I848" s="298">
        <v>0.2</v>
      </c>
      <c r="J848" s="298" t="s">
        <v>157</v>
      </c>
      <c r="K848" s="298" t="s">
        <v>3198</v>
      </c>
      <c r="L848" s="1381" t="s">
        <v>3199</v>
      </c>
    </row>
    <row r="849" spans="1:12" s="277" customFormat="1" ht="75" hidden="1">
      <c r="A849" s="172"/>
      <c r="B849" s="454"/>
      <c r="C849" s="298">
        <v>42</v>
      </c>
      <c r="D849" s="788" t="s">
        <v>3200</v>
      </c>
      <c r="E849" s="789" t="s">
        <v>24</v>
      </c>
      <c r="F849" s="789" t="s">
        <v>3157</v>
      </c>
      <c r="G849" s="1380">
        <v>0.81</v>
      </c>
      <c r="H849" s="1380"/>
      <c r="I849" s="1380">
        <v>0.81</v>
      </c>
      <c r="J849" s="789" t="s">
        <v>157</v>
      </c>
      <c r="K849" s="789" t="s">
        <v>3201</v>
      </c>
      <c r="L849" s="788" t="s">
        <v>3202</v>
      </c>
    </row>
    <row r="850" spans="1:12" s="277" customFormat="1" ht="120" hidden="1">
      <c r="A850" s="172"/>
      <c r="B850" s="454"/>
      <c r="C850" s="298">
        <v>43</v>
      </c>
      <c r="D850" s="788" t="s">
        <v>3203</v>
      </c>
      <c r="E850" s="789" t="s">
        <v>14</v>
      </c>
      <c r="F850" s="789" t="s">
        <v>3157</v>
      </c>
      <c r="G850" s="1380">
        <v>0.75</v>
      </c>
      <c r="H850" s="1380"/>
      <c r="I850" s="1380">
        <v>0.75</v>
      </c>
      <c r="J850" s="789" t="s">
        <v>157</v>
      </c>
      <c r="K850" s="789" t="s">
        <v>3198</v>
      </c>
      <c r="L850" s="788" t="s">
        <v>3204</v>
      </c>
    </row>
    <row r="851" spans="1:12" s="277" customFormat="1" ht="105" hidden="1">
      <c r="A851" s="172"/>
      <c r="B851" s="454"/>
      <c r="C851" s="298">
        <v>44</v>
      </c>
      <c r="D851" s="788" t="s">
        <v>3205</v>
      </c>
      <c r="E851" s="789" t="s">
        <v>15</v>
      </c>
      <c r="F851" s="789" t="s">
        <v>3157</v>
      </c>
      <c r="G851" s="1380">
        <v>0.5</v>
      </c>
      <c r="H851" s="1380"/>
      <c r="I851" s="1380">
        <v>0.5</v>
      </c>
      <c r="J851" s="789" t="s">
        <v>157</v>
      </c>
      <c r="K851" s="1363" t="s">
        <v>3147</v>
      </c>
      <c r="L851" s="788" t="s">
        <v>3206</v>
      </c>
    </row>
    <row r="852" spans="1:12" s="277" customFormat="1" ht="105" hidden="1">
      <c r="A852" s="172"/>
      <c r="B852" s="454"/>
      <c r="C852" s="298">
        <v>46</v>
      </c>
      <c r="D852" s="1364" t="s">
        <v>3207</v>
      </c>
      <c r="E852" s="1363" t="s">
        <v>22</v>
      </c>
      <c r="F852" s="1363" t="s">
        <v>3157</v>
      </c>
      <c r="G852" s="1365">
        <v>0.8</v>
      </c>
      <c r="H852" s="1382">
        <v>0.8</v>
      </c>
      <c r="I852" s="1382">
        <f>G852</f>
        <v>0.8</v>
      </c>
      <c r="J852" s="1363" t="s">
        <v>157</v>
      </c>
      <c r="K852" s="1363" t="s">
        <v>3201</v>
      </c>
      <c r="L852" s="1364" t="s">
        <v>3208</v>
      </c>
    </row>
    <row r="853" spans="1:12" s="277" customFormat="1" ht="105" hidden="1">
      <c r="A853" s="172"/>
      <c r="B853" s="454"/>
      <c r="C853" s="298">
        <v>49</v>
      </c>
      <c r="D853" s="1381" t="s">
        <v>3209</v>
      </c>
      <c r="E853" s="298" t="s">
        <v>23</v>
      </c>
      <c r="F853" s="298" t="s">
        <v>3157</v>
      </c>
      <c r="G853" s="1365">
        <v>3.7</v>
      </c>
      <c r="H853" s="298"/>
      <c r="I853" s="298">
        <v>3.7</v>
      </c>
      <c r="J853" s="298" t="s">
        <v>157</v>
      </c>
      <c r="K853" s="298" t="s">
        <v>3210</v>
      </c>
      <c r="L853" s="1381" t="s">
        <v>3211</v>
      </c>
    </row>
    <row r="854" spans="1:12" s="277" customFormat="1" ht="75" hidden="1">
      <c r="A854" s="172"/>
      <c r="B854" s="454"/>
      <c r="C854" s="298">
        <v>51</v>
      </c>
      <c r="D854" s="1381" t="s">
        <v>3212</v>
      </c>
      <c r="E854" s="298" t="s">
        <v>24</v>
      </c>
      <c r="F854" s="298" t="s">
        <v>25</v>
      </c>
      <c r="G854" s="1365">
        <v>0.56999999999999995</v>
      </c>
      <c r="H854" s="298"/>
      <c r="I854" s="298">
        <v>0.56999999999999995</v>
      </c>
      <c r="J854" s="298" t="s">
        <v>157</v>
      </c>
      <c r="K854" s="298" t="s">
        <v>3154</v>
      </c>
      <c r="L854" s="1381" t="s">
        <v>3213</v>
      </c>
    </row>
    <row r="855" spans="1:12" s="277" customFormat="1" ht="75" hidden="1">
      <c r="A855" s="172"/>
      <c r="B855" s="454"/>
      <c r="C855" s="298">
        <v>52</v>
      </c>
      <c r="D855" s="1381" t="s">
        <v>3214</v>
      </c>
      <c r="E855" s="298" t="s">
        <v>24</v>
      </c>
      <c r="F855" s="298" t="s">
        <v>3157</v>
      </c>
      <c r="G855" s="1365">
        <v>0.57999999999999996</v>
      </c>
      <c r="H855" s="298"/>
      <c r="I855" s="298">
        <v>0.57999999999999996</v>
      </c>
      <c r="J855" s="298" t="s">
        <v>157</v>
      </c>
      <c r="K855" s="298" t="s">
        <v>3144</v>
      </c>
      <c r="L855" s="1381" t="s">
        <v>3215</v>
      </c>
    </row>
    <row r="856" spans="1:12" s="277" customFormat="1" ht="45" hidden="1">
      <c r="A856" s="172"/>
      <c r="B856" s="454"/>
      <c r="C856" s="298">
        <v>53</v>
      </c>
      <c r="D856" s="1381" t="s">
        <v>3216</v>
      </c>
      <c r="E856" s="298" t="s">
        <v>24</v>
      </c>
      <c r="F856" s="298" t="s">
        <v>3157</v>
      </c>
      <c r="G856" s="1365">
        <v>0.68</v>
      </c>
      <c r="H856" s="298"/>
      <c r="I856" s="298">
        <v>0.68</v>
      </c>
      <c r="J856" s="298" t="s">
        <v>157</v>
      </c>
      <c r="K856" s="298" t="s">
        <v>3201</v>
      </c>
      <c r="L856" s="1381" t="s">
        <v>3217</v>
      </c>
    </row>
    <row r="857" spans="1:12" s="277" customFormat="1" ht="105" hidden="1">
      <c r="A857" s="172"/>
      <c r="B857" s="454"/>
      <c r="C857" s="298">
        <v>54</v>
      </c>
      <c r="D857" s="1381" t="s">
        <v>3218</v>
      </c>
      <c r="E857" s="298" t="s">
        <v>24</v>
      </c>
      <c r="F857" s="298" t="s">
        <v>3157</v>
      </c>
      <c r="G857" s="1365">
        <v>2.8</v>
      </c>
      <c r="H857" s="298"/>
      <c r="I857" s="298">
        <v>2.8</v>
      </c>
      <c r="J857" s="298" t="s">
        <v>157</v>
      </c>
      <c r="K857" s="1363" t="s">
        <v>3147</v>
      </c>
      <c r="L857" s="1381" t="s">
        <v>3219</v>
      </c>
    </row>
    <row r="858" spans="1:12" s="277" customFormat="1" ht="120" hidden="1">
      <c r="A858" s="172"/>
      <c r="B858" s="454"/>
      <c r="C858" s="298">
        <v>55</v>
      </c>
      <c r="D858" s="1381" t="s">
        <v>3220</v>
      </c>
      <c r="E858" s="298" t="s">
        <v>14</v>
      </c>
      <c r="F858" s="298" t="s">
        <v>25</v>
      </c>
      <c r="G858" s="1365">
        <v>0.16</v>
      </c>
      <c r="H858" s="298"/>
      <c r="I858" s="298">
        <v>0.16</v>
      </c>
      <c r="J858" s="298" t="s">
        <v>157</v>
      </c>
      <c r="K858" s="1363" t="s">
        <v>3147</v>
      </c>
      <c r="L858" s="1381" t="s">
        <v>3221</v>
      </c>
    </row>
    <row r="859" spans="1:12" s="277" customFormat="1" ht="135" hidden="1">
      <c r="A859" s="172"/>
      <c r="B859" s="454"/>
      <c r="C859" s="298">
        <v>56</v>
      </c>
      <c r="D859" s="1381" t="s">
        <v>3222</v>
      </c>
      <c r="E859" s="298" t="s">
        <v>14</v>
      </c>
      <c r="F859" s="298" t="s">
        <v>25</v>
      </c>
      <c r="G859" s="1365">
        <v>0.4</v>
      </c>
      <c r="H859" s="298"/>
      <c r="I859" s="298">
        <v>0.4</v>
      </c>
      <c r="J859" s="298" t="s">
        <v>157</v>
      </c>
      <c r="K859" s="298" t="s">
        <v>3147</v>
      </c>
      <c r="L859" s="1381" t="s">
        <v>3223</v>
      </c>
    </row>
    <row r="860" spans="1:12" s="277" customFormat="1" ht="105" hidden="1">
      <c r="A860" s="172"/>
      <c r="B860" s="454"/>
      <c r="C860" s="298">
        <v>58</v>
      </c>
      <c r="D860" s="1381" t="s">
        <v>3224</v>
      </c>
      <c r="E860" s="298" t="s">
        <v>51</v>
      </c>
      <c r="F860" s="298" t="s">
        <v>3225</v>
      </c>
      <c r="G860" s="1365">
        <v>0.34</v>
      </c>
      <c r="H860" s="298"/>
      <c r="I860" s="298">
        <v>0.34</v>
      </c>
      <c r="J860" s="298" t="s">
        <v>157</v>
      </c>
      <c r="K860" s="298" t="s">
        <v>3226</v>
      </c>
      <c r="L860" s="1381" t="s">
        <v>3227</v>
      </c>
    </row>
    <row r="861" spans="1:12" s="277" customFormat="1" ht="60" hidden="1">
      <c r="A861" s="172"/>
      <c r="B861" s="454"/>
      <c r="C861" s="298">
        <v>60</v>
      </c>
      <c r="D861" s="1381" t="s">
        <v>3228</v>
      </c>
      <c r="E861" s="298" t="s">
        <v>20</v>
      </c>
      <c r="F861" s="298" t="s">
        <v>3153</v>
      </c>
      <c r="G861" s="1365">
        <v>0.05</v>
      </c>
      <c r="H861" s="298"/>
      <c r="I861" s="298">
        <v>0.05</v>
      </c>
      <c r="J861" s="298" t="s">
        <v>157</v>
      </c>
      <c r="K861" s="298" t="s">
        <v>3154</v>
      </c>
      <c r="L861" s="1381" t="s">
        <v>3229</v>
      </c>
    </row>
    <row r="862" spans="1:12" s="277" customFormat="1" ht="15.75" hidden="1">
      <c r="A862" s="172"/>
      <c r="B862" s="454"/>
      <c r="C862" s="536" t="s">
        <v>470</v>
      </c>
      <c r="D862" s="1868" t="s">
        <v>797</v>
      </c>
      <c r="E862" s="1869"/>
      <c r="F862" s="1870"/>
      <c r="G862" s="459"/>
      <c r="H862" s="564"/>
      <c r="I862" s="564"/>
      <c r="J862" s="536"/>
      <c r="K862" s="536"/>
      <c r="L862" s="538"/>
    </row>
    <row r="863" spans="1:12" s="277" customFormat="1" ht="120" hidden="1">
      <c r="A863" s="172"/>
      <c r="B863" s="454"/>
      <c r="C863" s="1363">
        <v>62</v>
      </c>
      <c r="D863" s="1085" t="s">
        <v>3230</v>
      </c>
      <c r="E863" s="298" t="s">
        <v>51</v>
      </c>
      <c r="F863" s="298" t="s">
        <v>3225</v>
      </c>
      <c r="G863" s="1365">
        <v>0.71</v>
      </c>
      <c r="H863" s="298"/>
      <c r="I863" s="298">
        <v>0.71</v>
      </c>
      <c r="J863" s="298" t="s">
        <v>157</v>
      </c>
      <c r="K863" s="1363" t="s">
        <v>3226</v>
      </c>
      <c r="L863" s="1085" t="s">
        <v>3231</v>
      </c>
    </row>
    <row r="864" spans="1:12" s="277" customFormat="1" ht="120" hidden="1">
      <c r="A864" s="172"/>
      <c r="B864" s="454"/>
      <c r="C864" s="1363">
        <v>66</v>
      </c>
      <c r="D864" s="1085" t="s">
        <v>3232</v>
      </c>
      <c r="E864" s="298" t="s">
        <v>23</v>
      </c>
      <c r="F864" s="298" t="s">
        <v>3225</v>
      </c>
      <c r="G864" s="1365">
        <v>0.35</v>
      </c>
      <c r="H864" s="298"/>
      <c r="I864" s="298">
        <v>0.35</v>
      </c>
      <c r="J864" s="298" t="s">
        <v>157</v>
      </c>
      <c r="K864" s="1363" t="s">
        <v>3147</v>
      </c>
      <c r="L864" s="1085" t="s">
        <v>3233</v>
      </c>
    </row>
    <row r="865" spans="1:12" s="277" customFormat="1" ht="60" hidden="1">
      <c r="A865" s="172"/>
      <c r="B865" s="454"/>
      <c r="C865" s="1363">
        <v>69</v>
      </c>
      <c r="D865" s="1092" t="s">
        <v>3234</v>
      </c>
      <c r="E865" s="789" t="s">
        <v>23</v>
      </c>
      <c r="F865" s="789" t="s">
        <v>3225</v>
      </c>
      <c r="G865" s="1380">
        <v>0.26</v>
      </c>
      <c r="H865" s="1380"/>
      <c r="I865" s="1380">
        <v>0.26</v>
      </c>
      <c r="J865" s="789" t="s">
        <v>157</v>
      </c>
      <c r="K865" s="1376" t="s">
        <v>3226</v>
      </c>
      <c r="L865" s="1092" t="s">
        <v>3235</v>
      </c>
    </row>
    <row r="866" spans="1:12" s="277" customFormat="1" ht="45" hidden="1">
      <c r="A866" s="172"/>
      <c r="B866" s="454"/>
      <c r="C866" s="1363">
        <v>75</v>
      </c>
      <c r="D866" s="1092" t="s">
        <v>3236</v>
      </c>
      <c r="E866" s="789" t="s">
        <v>24</v>
      </c>
      <c r="F866" s="789" t="s">
        <v>3157</v>
      </c>
      <c r="G866" s="1380">
        <v>2.1</v>
      </c>
      <c r="H866" s="1380"/>
      <c r="I866" s="1380">
        <v>2.1</v>
      </c>
      <c r="J866" s="789" t="s">
        <v>157</v>
      </c>
      <c r="K866" s="1363" t="s">
        <v>3147</v>
      </c>
      <c r="L866" s="1092" t="s">
        <v>3237</v>
      </c>
    </row>
    <row r="867" spans="1:12" s="282" customFormat="1" ht="120" hidden="1">
      <c r="A867" s="172"/>
      <c r="B867" s="454"/>
      <c r="C867" s="1363">
        <v>81</v>
      </c>
      <c r="D867" s="1092" t="s">
        <v>3238</v>
      </c>
      <c r="E867" s="789" t="s">
        <v>32</v>
      </c>
      <c r="F867" s="789" t="s">
        <v>3157</v>
      </c>
      <c r="G867" s="1380">
        <v>2.15</v>
      </c>
      <c r="H867" s="1380"/>
      <c r="I867" s="1380">
        <v>2.15</v>
      </c>
      <c r="J867" s="789" t="s">
        <v>157</v>
      </c>
      <c r="K867" s="789" t="s">
        <v>3239</v>
      </c>
      <c r="L867" s="1092" t="s">
        <v>3240</v>
      </c>
    </row>
    <row r="868" spans="1:12" s="282" customFormat="1" ht="90" hidden="1">
      <c r="A868" s="172"/>
      <c r="B868" s="454"/>
      <c r="C868" s="1363">
        <v>82</v>
      </c>
      <c r="D868" s="1092" t="s">
        <v>3241</v>
      </c>
      <c r="E868" s="789" t="s">
        <v>32</v>
      </c>
      <c r="F868" s="789" t="s">
        <v>3157</v>
      </c>
      <c r="G868" s="1380">
        <v>4.9000000000000004</v>
      </c>
      <c r="H868" s="1380"/>
      <c r="I868" s="1380">
        <v>4.9000000000000004</v>
      </c>
      <c r="J868" s="789" t="s">
        <v>157</v>
      </c>
      <c r="K868" s="789" t="s">
        <v>3242</v>
      </c>
      <c r="L868" s="1092" t="s">
        <v>3243</v>
      </c>
    </row>
    <row r="869" spans="1:12" s="277" customFormat="1" ht="135" hidden="1">
      <c r="A869" s="28"/>
      <c r="B869" s="394"/>
      <c r="C869" s="1363">
        <v>84</v>
      </c>
      <c r="D869" s="1092" t="s">
        <v>3244</v>
      </c>
      <c r="E869" s="789" t="s">
        <v>32</v>
      </c>
      <c r="F869" s="789" t="s">
        <v>3157</v>
      </c>
      <c r="G869" s="1380">
        <v>4.9000000000000004</v>
      </c>
      <c r="H869" s="1380"/>
      <c r="I869" s="1380">
        <v>4.9000000000000004</v>
      </c>
      <c r="J869" s="789" t="s">
        <v>157</v>
      </c>
      <c r="K869" s="789" t="s">
        <v>3144</v>
      </c>
      <c r="L869" s="1092" t="s">
        <v>3245</v>
      </c>
    </row>
    <row r="870" spans="1:12" s="277" customFormat="1" ht="105" hidden="1">
      <c r="A870" s="172"/>
      <c r="B870" s="454"/>
      <c r="C870" s="1363">
        <v>87</v>
      </c>
      <c r="D870" s="1092" t="s">
        <v>3246</v>
      </c>
      <c r="E870" s="789" t="s">
        <v>22</v>
      </c>
      <c r="F870" s="789" t="s">
        <v>3157</v>
      </c>
      <c r="G870" s="1380">
        <v>0.1</v>
      </c>
      <c r="H870" s="1380"/>
      <c r="I870" s="1380">
        <v>0.1</v>
      </c>
      <c r="J870" s="789" t="s">
        <v>157</v>
      </c>
      <c r="K870" s="789" t="s">
        <v>3144</v>
      </c>
      <c r="L870" s="1092" t="s">
        <v>3247</v>
      </c>
    </row>
    <row r="871" spans="1:12" s="277" customFormat="1" ht="60" hidden="1">
      <c r="A871" s="172"/>
      <c r="B871" s="454"/>
      <c r="C871" s="1363">
        <v>88</v>
      </c>
      <c r="D871" s="1092" t="s">
        <v>3248</v>
      </c>
      <c r="E871" s="789" t="s">
        <v>23</v>
      </c>
      <c r="F871" s="789" t="s">
        <v>441</v>
      </c>
      <c r="G871" s="1380">
        <v>43.89</v>
      </c>
      <c r="H871" s="1380">
        <v>43.89</v>
      </c>
      <c r="I871" s="1380">
        <v>43.89</v>
      </c>
      <c r="J871" s="789" t="s">
        <v>157</v>
      </c>
      <c r="K871" s="789" t="s">
        <v>3249</v>
      </c>
      <c r="L871" s="1092" t="s">
        <v>3250</v>
      </c>
    </row>
    <row r="872" spans="1:12" s="277" customFormat="1" ht="90" hidden="1">
      <c r="A872" s="402"/>
      <c r="B872" s="497"/>
      <c r="C872" s="1363">
        <v>103</v>
      </c>
      <c r="D872" s="1383" t="s">
        <v>3251</v>
      </c>
      <c r="E872" s="1376" t="s">
        <v>1393</v>
      </c>
      <c r="F872" s="1376" t="s">
        <v>3252</v>
      </c>
      <c r="G872" s="1384">
        <v>2.2799999999999998</v>
      </c>
      <c r="H872" s="1384">
        <v>1</v>
      </c>
      <c r="I872" s="1384">
        <v>1.1499999999999999</v>
      </c>
      <c r="J872" s="1375" t="s">
        <v>157</v>
      </c>
      <c r="K872" s="1376" t="s">
        <v>3226</v>
      </c>
      <c r="L872" s="1383" t="s">
        <v>3253</v>
      </c>
    </row>
    <row r="873" spans="1:12" s="277" customFormat="1" ht="90" hidden="1">
      <c r="A873" s="402"/>
      <c r="B873" s="497"/>
      <c r="C873" s="1363">
        <v>114</v>
      </c>
      <c r="D873" s="1085" t="s">
        <v>3254</v>
      </c>
      <c r="E873" s="298" t="s">
        <v>20</v>
      </c>
      <c r="F873" s="298" t="s">
        <v>27</v>
      </c>
      <c r="G873" s="1365">
        <v>0.6</v>
      </c>
      <c r="H873" s="298">
        <v>0.6</v>
      </c>
      <c r="I873" s="298">
        <v>0.6</v>
      </c>
      <c r="J873" s="298" t="s">
        <v>157</v>
      </c>
      <c r="K873" s="298" t="s">
        <v>2374</v>
      </c>
      <c r="L873" s="1085" t="s">
        <v>3255</v>
      </c>
    </row>
    <row r="874" spans="1:12" s="277" customFormat="1" ht="105" hidden="1">
      <c r="A874" s="402"/>
      <c r="B874" s="497"/>
      <c r="C874" s="1363">
        <v>117</v>
      </c>
      <c r="D874" s="1085" t="s">
        <v>3256</v>
      </c>
      <c r="E874" s="298" t="s">
        <v>22</v>
      </c>
      <c r="F874" s="298" t="s">
        <v>3157</v>
      </c>
      <c r="G874" s="1365">
        <v>0.31</v>
      </c>
      <c r="H874" s="298"/>
      <c r="I874" s="298">
        <v>0.31</v>
      </c>
      <c r="J874" s="298" t="s">
        <v>157</v>
      </c>
      <c r="K874" s="298" t="s">
        <v>3210</v>
      </c>
      <c r="L874" s="1085" t="s">
        <v>3257</v>
      </c>
    </row>
    <row r="875" spans="1:12" s="277" customFormat="1" ht="15.75" hidden="1">
      <c r="A875" s="402"/>
      <c r="B875" s="497"/>
      <c r="C875" s="536" t="s">
        <v>709</v>
      </c>
      <c r="D875" s="1868" t="s">
        <v>799</v>
      </c>
      <c r="E875" s="1869"/>
      <c r="F875" s="1870"/>
      <c r="G875" s="459"/>
      <c r="H875" s="564"/>
      <c r="I875" s="564"/>
      <c r="J875" s="536"/>
      <c r="K875" s="565"/>
      <c r="L875" s="583"/>
    </row>
    <row r="876" spans="1:12" s="277" customFormat="1" ht="105" hidden="1">
      <c r="A876" s="402"/>
      <c r="B876" s="497"/>
      <c r="C876" s="789">
        <v>139</v>
      </c>
      <c r="D876" s="1391" t="s">
        <v>3277</v>
      </c>
      <c r="E876" s="1391" t="s">
        <v>15</v>
      </c>
      <c r="F876" s="1391" t="s">
        <v>3278</v>
      </c>
      <c r="G876" s="1392">
        <v>4.4999999999999998E-2</v>
      </c>
      <c r="H876" s="1392"/>
      <c r="I876" s="1392">
        <v>4.4999999999999998E-2</v>
      </c>
      <c r="J876" s="1391" t="s">
        <v>157</v>
      </c>
      <c r="K876" s="1391" t="s">
        <v>3158</v>
      </c>
      <c r="L876" s="1391" t="s">
        <v>3279</v>
      </c>
    </row>
    <row r="877" spans="1:12" s="277" customFormat="1" ht="15.75" hidden="1">
      <c r="A877" s="402"/>
      <c r="B877" s="497"/>
      <c r="C877" s="455" t="s">
        <v>252</v>
      </c>
      <c r="D877" s="1871" t="s">
        <v>1130</v>
      </c>
      <c r="E877" s="1875"/>
      <c r="F877" s="1872"/>
      <c r="G877" s="459"/>
      <c r="H877" s="172"/>
      <c r="I877" s="172"/>
      <c r="J877" s="172"/>
      <c r="K877" s="172"/>
      <c r="L877" s="274"/>
    </row>
    <row r="878" spans="1:12" s="277" customFormat="1" ht="15.75" hidden="1">
      <c r="A878" s="402"/>
      <c r="B878" s="497"/>
      <c r="C878" s="403"/>
      <c r="D878" s="571"/>
      <c r="E878" s="403"/>
      <c r="F878" s="403"/>
      <c r="G878" s="450"/>
      <c r="H878" s="566"/>
      <c r="I878" s="566"/>
      <c r="J878" s="403"/>
      <c r="K878" s="403"/>
      <c r="L878" s="571"/>
    </row>
    <row r="879" spans="1:12" s="277" customFormat="1" ht="15.75" hidden="1">
      <c r="A879" s="402"/>
      <c r="B879" s="497"/>
      <c r="C879" s="403"/>
      <c r="D879" s="110"/>
      <c r="E879" s="28"/>
      <c r="F879" s="28"/>
      <c r="G879" s="450"/>
      <c r="H879" s="28"/>
      <c r="I879" s="28"/>
      <c r="J879" s="28"/>
      <c r="K879" s="28"/>
      <c r="L879" s="110"/>
    </row>
    <row r="880" spans="1:12" s="282" customFormat="1" ht="15.75" hidden="1">
      <c r="A880" s="172"/>
      <c r="B880" s="454"/>
      <c r="C880" s="1871" t="s">
        <v>207</v>
      </c>
      <c r="D880" s="1872"/>
      <c r="E880" s="274"/>
      <c r="F880" s="274"/>
      <c r="G880" s="459"/>
      <c r="H880" s="172"/>
      <c r="I880" s="172"/>
      <c r="J880" s="172"/>
      <c r="K880" s="172"/>
      <c r="L880" s="274"/>
    </row>
    <row r="881" spans="1:12" s="277" customFormat="1" ht="106.5" hidden="1" customHeight="1">
      <c r="A881" s="172"/>
      <c r="B881" s="454"/>
      <c r="C881" s="455" t="s">
        <v>251</v>
      </c>
      <c r="D881" s="1871" t="s">
        <v>805</v>
      </c>
      <c r="E881" s="1873"/>
      <c r="F881" s="1874"/>
      <c r="G881" s="459"/>
      <c r="H881" s="172"/>
      <c r="I881" s="172"/>
      <c r="J881" s="172"/>
      <c r="K881" s="172"/>
      <c r="L881" s="274"/>
    </row>
    <row r="882" spans="1:12" s="282" customFormat="1" ht="21" hidden="1" customHeight="1">
      <c r="A882" s="172"/>
      <c r="B882" s="454"/>
      <c r="C882" s="455" t="s">
        <v>491</v>
      </c>
      <c r="D882" s="1868" t="s">
        <v>801</v>
      </c>
      <c r="E882" s="1869"/>
      <c r="F882" s="1870"/>
      <c r="G882" s="459"/>
      <c r="H882" s="455"/>
      <c r="I882" s="455"/>
      <c r="J882" s="455"/>
      <c r="K882" s="455"/>
      <c r="L882" s="446"/>
    </row>
    <row r="883" spans="1:12" s="288" customFormat="1" ht="111.75" hidden="1" customHeight="1">
      <c r="A883" s="28"/>
      <c r="B883" s="394"/>
      <c r="C883" s="125">
        <v>3</v>
      </c>
      <c r="D883" s="124" t="s">
        <v>3313</v>
      </c>
      <c r="E883" s="125" t="s">
        <v>24</v>
      </c>
      <c r="F883" s="125" t="s">
        <v>3314</v>
      </c>
      <c r="G883" s="27">
        <v>0.94</v>
      </c>
      <c r="H883" s="27"/>
      <c r="I883" s="27">
        <v>0.94</v>
      </c>
      <c r="J883" s="125" t="s">
        <v>61</v>
      </c>
      <c r="K883" s="125" t="s">
        <v>3315</v>
      </c>
      <c r="L883" s="13" t="s">
        <v>3316</v>
      </c>
    </row>
    <row r="884" spans="1:12" s="288" customFormat="1" ht="99" hidden="1" customHeight="1">
      <c r="A884" s="172"/>
      <c r="B884" s="454"/>
      <c r="C884" s="125">
        <v>6</v>
      </c>
      <c r="D884" s="124" t="s">
        <v>3317</v>
      </c>
      <c r="E884" s="125" t="s">
        <v>24</v>
      </c>
      <c r="F884" s="125" t="s">
        <v>3314</v>
      </c>
      <c r="G884" s="27">
        <v>0.89</v>
      </c>
      <c r="H884" s="27"/>
      <c r="I884" s="27">
        <v>0.89</v>
      </c>
      <c r="J884" s="125" t="s">
        <v>61</v>
      </c>
      <c r="K884" s="125" t="s">
        <v>3318</v>
      </c>
      <c r="L884" s="13" t="s">
        <v>3319</v>
      </c>
    </row>
    <row r="885" spans="1:12" s="282" customFormat="1" ht="141.75" hidden="1">
      <c r="A885" s="172"/>
      <c r="B885" s="454"/>
      <c r="C885" s="125">
        <v>7</v>
      </c>
      <c r="D885" s="124" t="s">
        <v>3320</v>
      </c>
      <c r="E885" s="125" t="s">
        <v>24</v>
      </c>
      <c r="F885" s="125" t="s">
        <v>3314</v>
      </c>
      <c r="G885" s="27">
        <v>0.72</v>
      </c>
      <c r="H885" s="27"/>
      <c r="I885" s="27">
        <v>0.72</v>
      </c>
      <c r="J885" s="125" t="s">
        <v>61</v>
      </c>
      <c r="K885" s="125" t="s">
        <v>3321</v>
      </c>
      <c r="L885" s="13" t="s">
        <v>3322</v>
      </c>
    </row>
    <row r="886" spans="1:12" s="282" customFormat="1" ht="42" hidden="1" customHeight="1">
      <c r="A886" s="172"/>
      <c r="B886" s="454"/>
      <c r="C886" s="125">
        <v>8</v>
      </c>
      <c r="D886" s="124" t="s">
        <v>3323</v>
      </c>
      <c r="E886" s="125" t="s">
        <v>24</v>
      </c>
      <c r="F886" s="125" t="s">
        <v>3314</v>
      </c>
      <c r="G886" s="27">
        <v>0.2</v>
      </c>
      <c r="H886" s="27"/>
      <c r="I886" s="27">
        <v>0.2</v>
      </c>
      <c r="J886" s="125" t="s">
        <v>61</v>
      </c>
      <c r="K886" s="125" t="s">
        <v>3324</v>
      </c>
      <c r="L886" s="13" t="s">
        <v>3325</v>
      </c>
    </row>
    <row r="887" spans="1:12" s="335" customFormat="1" ht="27" hidden="1" customHeight="1">
      <c r="A887" s="172"/>
      <c r="B887" s="454"/>
      <c r="C887" s="125">
        <v>9</v>
      </c>
      <c r="D887" s="124" t="s">
        <v>3326</v>
      </c>
      <c r="E887" s="125" t="s">
        <v>23</v>
      </c>
      <c r="F887" s="125" t="s">
        <v>3314</v>
      </c>
      <c r="G887" s="27">
        <v>0.65</v>
      </c>
      <c r="H887" s="27"/>
      <c r="I887" s="27">
        <v>0.65</v>
      </c>
      <c r="J887" s="125" t="s">
        <v>61</v>
      </c>
      <c r="K887" s="125" t="s">
        <v>61</v>
      </c>
      <c r="L887" s="13" t="s">
        <v>3327</v>
      </c>
    </row>
    <row r="888" spans="1:12" s="300" customFormat="1" ht="45" hidden="1" customHeight="1">
      <c r="A888" s="172"/>
      <c r="B888" s="454"/>
      <c r="C888" s="125">
        <v>10</v>
      </c>
      <c r="D888" s="124" t="s">
        <v>3328</v>
      </c>
      <c r="E888" s="125" t="s">
        <v>24</v>
      </c>
      <c r="F888" s="125" t="s">
        <v>3314</v>
      </c>
      <c r="G888" s="27">
        <v>0.09</v>
      </c>
      <c r="H888" s="27"/>
      <c r="I888" s="27">
        <v>0.09</v>
      </c>
      <c r="J888" s="125" t="s">
        <v>61</v>
      </c>
      <c r="K888" s="125" t="s">
        <v>3329</v>
      </c>
      <c r="L888" s="13" t="s">
        <v>3330</v>
      </c>
    </row>
    <row r="889" spans="1:12" s="300" customFormat="1" ht="45" hidden="1" customHeight="1">
      <c r="A889" s="172"/>
      <c r="B889" s="454"/>
      <c r="C889" s="125">
        <v>11</v>
      </c>
      <c r="D889" s="124" t="s">
        <v>3331</v>
      </c>
      <c r="E889" s="125" t="s">
        <v>22</v>
      </c>
      <c r="F889" s="125" t="s">
        <v>3332</v>
      </c>
      <c r="G889" s="3">
        <v>2.9</v>
      </c>
      <c r="H889" s="125"/>
      <c r="I889" s="125">
        <v>2.9</v>
      </c>
      <c r="J889" s="125" t="s">
        <v>61</v>
      </c>
      <c r="K889" s="125" t="s">
        <v>3333</v>
      </c>
      <c r="L889" s="13" t="s">
        <v>3334</v>
      </c>
    </row>
    <row r="890" spans="1:12" s="300" customFormat="1" ht="45" hidden="1" customHeight="1">
      <c r="A890" s="172"/>
      <c r="B890" s="454"/>
      <c r="C890" s="125">
        <v>13</v>
      </c>
      <c r="D890" s="124" t="s">
        <v>3335</v>
      </c>
      <c r="E890" s="125" t="s">
        <v>20</v>
      </c>
      <c r="F890" s="125" t="s">
        <v>3336</v>
      </c>
      <c r="G890" s="3">
        <v>0.12</v>
      </c>
      <c r="H890" s="125"/>
      <c r="I890" s="125">
        <v>0.12</v>
      </c>
      <c r="J890" s="125" t="s">
        <v>61</v>
      </c>
      <c r="K890" s="125" t="s">
        <v>3337</v>
      </c>
      <c r="L890" s="415" t="s">
        <v>3338</v>
      </c>
    </row>
    <row r="891" spans="1:12" s="300" customFormat="1" ht="45" hidden="1" customHeight="1">
      <c r="A891" s="172"/>
      <c r="B891" s="454"/>
      <c r="C891" s="125">
        <v>15</v>
      </c>
      <c r="D891" s="124" t="s">
        <v>3339</v>
      </c>
      <c r="E891" s="125" t="s">
        <v>23</v>
      </c>
      <c r="F891" s="125" t="s">
        <v>3314</v>
      </c>
      <c r="G891" s="27">
        <v>3.37</v>
      </c>
      <c r="H891" s="27"/>
      <c r="I891" s="27">
        <v>3.37</v>
      </c>
      <c r="J891" s="125" t="s">
        <v>61</v>
      </c>
      <c r="K891" s="125" t="s">
        <v>3340</v>
      </c>
      <c r="L891" s="13" t="s">
        <v>3341</v>
      </c>
    </row>
    <row r="892" spans="1:12" s="300" customFormat="1" ht="45" hidden="1" customHeight="1">
      <c r="A892" s="172"/>
      <c r="B892" s="454"/>
      <c r="C892" s="125">
        <v>16</v>
      </c>
      <c r="D892" s="124" t="s">
        <v>3342</v>
      </c>
      <c r="E892" s="125" t="s">
        <v>23</v>
      </c>
      <c r="F892" s="125" t="s">
        <v>3314</v>
      </c>
      <c r="G892" s="3">
        <v>1.5</v>
      </c>
      <c r="H892" s="125"/>
      <c r="I892" s="125">
        <v>1.5</v>
      </c>
      <c r="J892" s="125" t="s">
        <v>61</v>
      </c>
      <c r="K892" s="125" t="s">
        <v>3337</v>
      </c>
      <c r="L892" s="13" t="s">
        <v>3343</v>
      </c>
    </row>
    <row r="893" spans="1:12" s="300" customFormat="1" ht="45" hidden="1" customHeight="1">
      <c r="A893" s="172"/>
      <c r="B893" s="454"/>
      <c r="C893" s="125">
        <v>17</v>
      </c>
      <c r="D893" s="124" t="s">
        <v>3344</v>
      </c>
      <c r="E893" s="125" t="s">
        <v>20</v>
      </c>
      <c r="F893" s="125" t="s">
        <v>3345</v>
      </c>
      <c r="G893" s="3">
        <v>0.53</v>
      </c>
      <c r="H893" s="125"/>
      <c r="I893" s="125">
        <v>0.53</v>
      </c>
      <c r="J893" s="125" t="s">
        <v>61</v>
      </c>
      <c r="K893" s="125" t="s">
        <v>3346</v>
      </c>
      <c r="L893" s="13" t="s">
        <v>3347</v>
      </c>
    </row>
    <row r="894" spans="1:12" s="300" customFormat="1" ht="45" hidden="1" customHeight="1">
      <c r="A894" s="172"/>
      <c r="B894" s="454"/>
      <c r="C894" s="125">
        <v>18</v>
      </c>
      <c r="D894" s="124" t="s">
        <v>3348</v>
      </c>
      <c r="E894" s="125" t="s">
        <v>24</v>
      </c>
      <c r="F894" s="125" t="s">
        <v>3314</v>
      </c>
      <c r="G894" s="3">
        <v>0.8</v>
      </c>
      <c r="H894" s="125"/>
      <c r="I894" s="125">
        <v>0.8</v>
      </c>
      <c r="J894" s="125" t="s">
        <v>61</v>
      </c>
      <c r="K894" s="125" t="s">
        <v>3349</v>
      </c>
      <c r="L894" s="13" t="s">
        <v>3350</v>
      </c>
    </row>
    <row r="895" spans="1:12" s="300" customFormat="1" ht="45" hidden="1" customHeight="1">
      <c r="A895" s="172"/>
      <c r="B895" s="454"/>
      <c r="C895" s="125">
        <v>19</v>
      </c>
      <c r="D895" s="124" t="s">
        <v>3351</v>
      </c>
      <c r="E895" s="125" t="s">
        <v>24</v>
      </c>
      <c r="F895" s="125" t="s">
        <v>3314</v>
      </c>
      <c r="G895" s="3">
        <v>0.92</v>
      </c>
      <c r="H895" s="125"/>
      <c r="I895" s="125">
        <v>0.92</v>
      </c>
      <c r="J895" s="125" t="s">
        <v>61</v>
      </c>
      <c r="K895" s="125" t="s">
        <v>3352</v>
      </c>
      <c r="L895" s="13" t="s">
        <v>3353</v>
      </c>
    </row>
    <row r="896" spans="1:12" s="300" customFormat="1" ht="45" hidden="1" customHeight="1">
      <c r="A896" s="172"/>
      <c r="B896" s="454"/>
      <c r="C896" s="125">
        <v>20</v>
      </c>
      <c r="D896" s="124" t="s">
        <v>3354</v>
      </c>
      <c r="E896" s="125" t="s">
        <v>24</v>
      </c>
      <c r="F896" s="125" t="s">
        <v>3314</v>
      </c>
      <c r="G896" s="3">
        <v>1.1000000000000001</v>
      </c>
      <c r="H896" s="125"/>
      <c r="I896" s="125">
        <v>1.1000000000000001</v>
      </c>
      <c r="J896" s="125" t="s">
        <v>61</v>
      </c>
      <c r="K896" s="125" t="s">
        <v>3355</v>
      </c>
      <c r="L896" s="13" t="s">
        <v>3356</v>
      </c>
    </row>
    <row r="897" spans="1:12" s="300" customFormat="1" ht="45" hidden="1" customHeight="1">
      <c r="A897" s="172"/>
      <c r="B897" s="454"/>
      <c r="C897" s="125">
        <v>21</v>
      </c>
      <c r="D897" s="1" t="s">
        <v>3357</v>
      </c>
      <c r="E897" s="125" t="s">
        <v>24</v>
      </c>
      <c r="F897" s="125" t="s">
        <v>3314</v>
      </c>
      <c r="G897" s="3">
        <v>0.61</v>
      </c>
      <c r="H897" s="27"/>
      <c r="I897" s="3">
        <v>0.61</v>
      </c>
      <c r="J897" s="125" t="s">
        <v>61</v>
      </c>
      <c r="K897" s="125" t="s">
        <v>3337</v>
      </c>
      <c r="L897" s="13" t="s">
        <v>3358</v>
      </c>
    </row>
    <row r="898" spans="1:12" s="300" customFormat="1" ht="45" hidden="1" customHeight="1">
      <c r="A898" s="172"/>
      <c r="B898" s="454"/>
      <c r="C898" s="125">
        <v>22</v>
      </c>
      <c r="D898" s="1" t="s">
        <v>3359</v>
      </c>
      <c r="E898" s="125" t="s">
        <v>24</v>
      </c>
      <c r="F898" s="125" t="s">
        <v>3314</v>
      </c>
      <c r="G898" s="3">
        <v>0.72</v>
      </c>
      <c r="H898" s="27"/>
      <c r="I898" s="3">
        <v>0.72</v>
      </c>
      <c r="J898" s="125" t="s">
        <v>61</v>
      </c>
      <c r="K898" s="125" t="s">
        <v>3360</v>
      </c>
      <c r="L898" s="13" t="s">
        <v>3361</v>
      </c>
    </row>
    <row r="899" spans="1:12" s="300" customFormat="1" ht="45" hidden="1" customHeight="1">
      <c r="A899" s="172"/>
      <c r="B899" s="454"/>
      <c r="C899" s="125">
        <v>23</v>
      </c>
      <c r="D899" s="124" t="s">
        <v>3362</v>
      </c>
      <c r="E899" s="125" t="s">
        <v>24</v>
      </c>
      <c r="F899" s="125" t="s">
        <v>3314</v>
      </c>
      <c r="G899" s="3">
        <v>0.8</v>
      </c>
      <c r="H899" s="125"/>
      <c r="I899" s="125">
        <v>0.8</v>
      </c>
      <c r="J899" s="125" t="s">
        <v>61</v>
      </c>
      <c r="K899" s="125" t="s">
        <v>3363</v>
      </c>
      <c r="L899" s="13" t="s">
        <v>3364</v>
      </c>
    </row>
    <row r="900" spans="1:12" s="300" customFormat="1" ht="45" hidden="1" customHeight="1">
      <c r="A900" s="172"/>
      <c r="B900" s="454"/>
      <c r="C900" s="125">
        <v>24</v>
      </c>
      <c r="D900" s="1" t="s">
        <v>3365</v>
      </c>
      <c r="E900" s="125" t="s">
        <v>24</v>
      </c>
      <c r="F900" s="125" t="s">
        <v>3314</v>
      </c>
      <c r="G900" s="3">
        <v>0.62</v>
      </c>
      <c r="H900" s="27"/>
      <c r="I900" s="3">
        <v>0.62</v>
      </c>
      <c r="J900" s="125" t="s">
        <v>61</v>
      </c>
      <c r="K900" s="125" t="s">
        <v>3366</v>
      </c>
      <c r="L900" s="13" t="s">
        <v>3367</v>
      </c>
    </row>
    <row r="901" spans="1:12" s="300" customFormat="1" ht="48" hidden="1" customHeight="1">
      <c r="A901" s="172"/>
      <c r="B901" s="454"/>
      <c r="C901" s="125">
        <v>25</v>
      </c>
      <c r="D901" s="1" t="s">
        <v>3368</v>
      </c>
      <c r="E901" s="125" t="s">
        <v>23</v>
      </c>
      <c r="F901" s="125" t="s">
        <v>3314</v>
      </c>
      <c r="G901" s="27">
        <v>15.2</v>
      </c>
      <c r="H901" s="27"/>
      <c r="I901" s="27">
        <v>15.2</v>
      </c>
      <c r="J901" s="125" t="s">
        <v>61</v>
      </c>
      <c r="K901" s="125" t="s">
        <v>3369</v>
      </c>
      <c r="L901" s="13" t="s">
        <v>3370</v>
      </c>
    </row>
    <row r="902" spans="1:12" s="300" customFormat="1" ht="52.15" hidden="1" customHeight="1">
      <c r="A902" s="172"/>
      <c r="B902" s="454"/>
      <c r="C902" s="125">
        <v>26</v>
      </c>
      <c r="D902" s="1" t="s">
        <v>3371</v>
      </c>
      <c r="E902" s="125" t="s">
        <v>24</v>
      </c>
      <c r="F902" s="125" t="s">
        <v>3314</v>
      </c>
      <c r="G902" s="27">
        <v>0.8</v>
      </c>
      <c r="H902" s="27"/>
      <c r="I902" s="27">
        <v>0.8</v>
      </c>
      <c r="J902" s="125" t="s">
        <v>61</v>
      </c>
      <c r="K902" s="125" t="s">
        <v>3372</v>
      </c>
      <c r="L902" s="13" t="s">
        <v>3373</v>
      </c>
    </row>
    <row r="903" spans="1:12" s="300" customFormat="1" ht="32.450000000000003" hidden="1" customHeight="1">
      <c r="A903" s="172"/>
      <c r="B903" s="454"/>
      <c r="C903" s="125">
        <v>29</v>
      </c>
      <c r="D903" s="124" t="s">
        <v>3374</v>
      </c>
      <c r="E903" s="125" t="s">
        <v>20</v>
      </c>
      <c r="F903" s="125" t="s">
        <v>3375</v>
      </c>
      <c r="G903" s="1396">
        <v>0.14896999999999999</v>
      </c>
      <c r="H903" s="125">
        <v>0.14896999999999999</v>
      </c>
      <c r="I903" s="125">
        <v>0.14896999999999999</v>
      </c>
      <c r="J903" s="125" t="s">
        <v>61</v>
      </c>
      <c r="K903" s="125" t="s">
        <v>3360</v>
      </c>
      <c r="L903" s="124" t="s">
        <v>3376</v>
      </c>
    </row>
    <row r="904" spans="1:12" s="300" customFormat="1" ht="63" hidden="1" customHeight="1">
      <c r="A904" s="172"/>
      <c r="B904" s="454"/>
      <c r="C904" s="125">
        <v>30</v>
      </c>
      <c r="D904" s="124" t="s">
        <v>3377</v>
      </c>
      <c r="E904" s="125" t="s">
        <v>20</v>
      </c>
      <c r="F904" s="125" t="s">
        <v>3378</v>
      </c>
      <c r="G904" s="3">
        <v>0.12</v>
      </c>
      <c r="H904" s="125"/>
      <c r="I904" s="125">
        <v>0.12</v>
      </c>
      <c r="J904" s="125" t="s">
        <v>61</v>
      </c>
      <c r="K904" s="125" t="s">
        <v>3379</v>
      </c>
      <c r="L904" s="124" t="s">
        <v>3380</v>
      </c>
    </row>
    <row r="905" spans="1:12" s="300" customFormat="1" ht="63.6" hidden="1" customHeight="1">
      <c r="A905" s="172"/>
      <c r="B905" s="454"/>
      <c r="C905" s="125">
        <v>31</v>
      </c>
      <c r="D905" s="124" t="s">
        <v>3381</v>
      </c>
      <c r="E905" s="125" t="s">
        <v>23</v>
      </c>
      <c r="F905" s="125" t="s">
        <v>3314</v>
      </c>
      <c r="G905" s="3">
        <v>1.6</v>
      </c>
      <c r="H905" s="125"/>
      <c r="I905" s="125">
        <v>1.6</v>
      </c>
      <c r="J905" s="125" t="s">
        <v>61</v>
      </c>
      <c r="K905" s="125" t="s">
        <v>3382</v>
      </c>
      <c r="L905" s="13" t="s">
        <v>3383</v>
      </c>
    </row>
    <row r="906" spans="1:12" s="300" customFormat="1" ht="63" hidden="1" customHeight="1">
      <c r="A906" s="172"/>
      <c r="B906" s="454"/>
      <c r="C906" s="125">
        <v>32</v>
      </c>
      <c r="D906" s="124" t="s">
        <v>3384</v>
      </c>
      <c r="E906" s="125" t="s">
        <v>23</v>
      </c>
      <c r="F906" s="125" t="s">
        <v>3314</v>
      </c>
      <c r="G906" s="3">
        <v>8.4</v>
      </c>
      <c r="H906" s="125"/>
      <c r="I906" s="125">
        <v>8.4</v>
      </c>
      <c r="J906" s="125" t="s">
        <v>61</v>
      </c>
      <c r="K906" s="125" t="s">
        <v>3385</v>
      </c>
      <c r="L906" s="13" t="s">
        <v>3386</v>
      </c>
    </row>
    <row r="907" spans="1:12" s="300" customFormat="1" ht="63" hidden="1" customHeight="1">
      <c r="A907" s="172"/>
      <c r="B907" s="454"/>
      <c r="C907" s="125">
        <v>33</v>
      </c>
      <c r="D907" s="124" t="s">
        <v>3387</v>
      </c>
      <c r="E907" s="125" t="s">
        <v>22</v>
      </c>
      <c r="F907" s="125" t="s">
        <v>3332</v>
      </c>
      <c r="G907" s="125">
        <v>0.03</v>
      </c>
      <c r="H907" s="125"/>
      <c r="I907" s="125">
        <v>0.03</v>
      </c>
      <c r="J907" s="125" t="s">
        <v>61</v>
      </c>
      <c r="K907" s="125" t="s">
        <v>3388</v>
      </c>
      <c r="L907" s="124" t="s">
        <v>3389</v>
      </c>
    </row>
    <row r="908" spans="1:12" s="300" customFormat="1" ht="142.5" hidden="1" customHeight="1">
      <c r="A908" s="172"/>
      <c r="B908" s="454"/>
      <c r="C908" s="125">
        <v>34</v>
      </c>
      <c r="D908" s="124" t="s">
        <v>3390</v>
      </c>
      <c r="E908" s="125" t="s">
        <v>22</v>
      </c>
      <c r="F908" s="125" t="s">
        <v>3332</v>
      </c>
      <c r="G908" s="125">
        <v>0.03</v>
      </c>
      <c r="H908" s="125"/>
      <c r="I908" s="125">
        <v>0.03</v>
      </c>
      <c r="J908" s="125" t="s">
        <v>61</v>
      </c>
      <c r="K908" s="125" t="s">
        <v>3372</v>
      </c>
      <c r="L908" s="124" t="s">
        <v>3391</v>
      </c>
    </row>
    <row r="909" spans="1:12" s="300" customFormat="1" ht="159.6" hidden="1" customHeight="1">
      <c r="A909" s="172"/>
      <c r="B909" s="454"/>
      <c r="C909" s="125">
        <v>35</v>
      </c>
      <c r="D909" s="124" t="s">
        <v>3392</v>
      </c>
      <c r="E909" s="125" t="s">
        <v>22</v>
      </c>
      <c r="F909" s="125" t="s">
        <v>3332</v>
      </c>
      <c r="G909" s="125">
        <v>0.16</v>
      </c>
      <c r="H909" s="125"/>
      <c r="I909" s="125">
        <v>0.16</v>
      </c>
      <c r="J909" s="125" t="s">
        <v>61</v>
      </c>
      <c r="K909" s="125" t="s">
        <v>3349</v>
      </c>
      <c r="L909" s="124" t="s">
        <v>3393</v>
      </c>
    </row>
    <row r="910" spans="1:12" s="300" customFormat="1" ht="93.6" hidden="1" customHeight="1">
      <c r="A910" s="172"/>
      <c r="B910" s="454"/>
      <c r="C910" s="125">
        <v>36</v>
      </c>
      <c r="D910" s="124" t="s">
        <v>3394</v>
      </c>
      <c r="E910" s="125" t="s">
        <v>20</v>
      </c>
      <c r="F910" s="125" t="s">
        <v>3378</v>
      </c>
      <c r="G910" s="3">
        <v>0.41</v>
      </c>
      <c r="H910" s="125"/>
      <c r="I910" s="125">
        <v>0.41</v>
      </c>
      <c r="J910" s="125" t="s">
        <v>61</v>
      </c>
      <c r="K910" s="125" t="s">
        <v>3379</v>
      </c>
      <c r="L910" s="13" t="s">
        <v>3395</v>
      </c>
    </row>
    <row r="911" spans="1:12" s="300" customFormat="1" ht="75" hidden="1" customHeight="1">
      <c r="A911" s="461"/>
      <c r="B911" s="462"/>
      <c r="C911" s="125">
        <v>37</v>
      </c>
      <c r="D911" s="124" t="s">
        <v>3396</v>
      </c>
      <c r="E911" s="125" t="s">
        <v>20</v>
      </c>
      <c r="F911" s="125" t="s">
        <v>3378</v>
      </c>
      <c r="G911" s="3">
        <v>5.2999999999999999E-2</v>
      </c>
      <c r="H911" s="125"/>
      <c r="I911" s="125">
        <v>5.2999999999999999E-2</v>
      </c>
      <c r="J911" s="125" t="s">
        <v>61</v>
      </c>
      <c r="K911" s="125" t="s">
        <v>3379</v>
      </c>
      <c r="L911" s="13" t="s">
        <v>3397</v>
      </c>
    </row>
    <row r="912" spans="1:12" s="300" customFormat="1" ht="111.6" hidden="1" customHeight="1">
      <c r="A912" s="461"/>
      <c r="B912" s="462"/>
      <c r="C912" s="125">
        <v>38</v>
      </c>
      <c r="D912" s="124" t="s">
        <v>3398</v>
      </c>
      <c r="E912" s="125" t="s">
        <v>75</v>
      </c>
      <c r="F912" s="125" t="s">
        <v>3336</v>
      </c>
      <c r="G912" s="3">
        <v>5.2</v>
      </c>
      <c r="H912" s="125"/>
      <c r="I912" s="125">
        <v>5.2</v>
      </c>
      <c r="J912" s="125" t="s">
        <v>61</v>
      </c>
      <c r="K912" s="125" t="s">
        <v>3366</v>
      </c>
      <c r="L912" s="13" t="s">
        <v>3399</v>
      </c>
    </row>
    <row r="913" spans="1:12" s="300" customFormat="1" ht="144" hidden="1" customHeight="1">
      <c r="A913" s="461"/>
      <c r="B913" s="462"/>
      <c r="C913" s="455"/>
      <c r="D913" s="1868" t="s">
        <v>797</v>
      </c>
      <c r="E913" s="1869"/>
      <c r="F913" s="1870"/>
      <c r="G913" s="459"/>
      <c r="H913" s="455"/>
      <c r="I913" s="455"/>
      <c r="J913" s="455"/>
      <c r="K913" s="455"/>
      <c r="L913" s="1098"/>
    </row>
    <row r="914" spans="1:12" s="300" customFormat="1" ht="92.45" hidden="1" customHeight="1">
      <c r="A914" s="461"/>
      <c r="B914" s="462"/>
      <c r="C914" s="125">
        <v>39</v>
      </c>
      <c r="D914" s="1" t="s">
        <v>3400</v>
      </c>
      <c r="E914" s="125" t="s">
        <v>23</v>
      </c>
      <c r="F914" s="125" t="s">
        <v>3314</v>
      </c>
      <c r="G914" s="3">
        <v>7</v>
      </c>
      <c r="H914" s="3"/>
      <c r="I914" s="3">
        <v>7</v>
      </c>
      <c r="J914" s="125" t="s">
        <v>61</v>
      </c>
      <c r="K914" s="125" t="s">
        <v>3401</v>
      </c>
      <c r="L914" s="415" t="s">
        <v>3402</v>
      </c>
    </row>
    <row r="915" spans="1:12" s="300" customFormat="1" ht="64.900000000000006" hidden="1" customHeight="1">
      <c r="A915" s="461"/>
      <c r="B915" s="462"/>
      <c r="C915" s="125">
        <v>40</v>
      </c>
      <c r="D915" s="124" t="s">
        <v>3403</v>
      </c>
      <c r="E915" s="125" t="s">
        <v>32</v>
      </c>
      <c r="F915" s="125" t="s">
        <v>3332</v>
      </c>
      <c r="G915" s="3">
        <v>1.5067999999999999</v>
      </c>
      <c r="H915" s="3">
        <v>1.5067999999999999</v>
      </c>
      <c r="I915" s="3">
        <v>1.5067999999999999</v>
      </c>
      <c r="J915" s="125" t="s">
        <v>61</v>
      </c>
      <c r="K915" s="125" t="s">
        <v>3337</v>
      </c>
      <c r="L915" s="13" t="s">
        <v>3404</v>
      </c>
    </row>
    <row r="916" spans="1:12" s="300" customFormat="1" ht="61.15" hidden="1" customHeight="1">
      <c r="A916" s="461"/>
      <c r="B916" s="462"/>
      <c r="C916" s="125">
        <v>41</v>
      </c>
      <c r="D916" s="124" t="s">
        <v>3405</v>
      </c>
      <c r="E916" s="125" t="s">
        <v>32</v>
      </c>
      <c r="F916" s="125" t="s">
        <v>3332</v>
      </c>
      <c r="G916" s="3">
        <v>1.5810999999999999</v>
      </c>
      <c r="H916" s="3"/>
      <c r="I916" s="3">
        <v>1.5810999999999999</v>
      </c>
      <c r="J916" s="125" t="s">
        <v>61</v>
      </c>
      <c r="K916" s="125" t="s">
        <v>3337</v>
      </c>
      <c r="L916" s="13" t="s">
        <v>3406</v>
      </c>
    </row>
    <row r="917" spans="1:12" s="300" customFormat="1" ht="45" hidden="1" customHeight="1">
      <c r="A917" s="28"/>
      <c r="B917" s="394"/>
      <c r="C917" s="125">
        <v>42</v>
      </c>
      <c r="D917" s="124" t="s">
        <v>3407</v>
      </c>
      <c r="E917" s="125" t="s">
        <v>32</v>
      </c>
      <c r="F917" s="125" t="s">
        <v>3332</v>
      </c>
      <c r="G917" s="3">
        <v>2.0011000000000001</v>
      </c>
      <c r="H917" s="125"/>
      <c r="I917" s="3">
        <v>2.0011000000000001</v>
      </c>
      <c r="J917" s="125" t="s">
        <v>61</v>
      </c>
      <c r="K917" s="125" t="s">
        <v>3337</v>
      </c>
      <c r="L917" s="13" t="s">
        <v>3408</v>
      </c>
    </row>
    <row r="918" spans="1:12" s="300" customFormat="1" ht="24.75" hidden="1" customHeight="1">
      <c r="A918" s="28"/>
      <c r="B918" s="394"/>
      <c r="C918" s="455" t="s">
        <v>709</v>
      </c>
      <c r="D918" s="1868" t="s">
        <v>804</v>
      </c>
      <c r="E918" s="1869"/>
      <c r="F918" s="1870"/>
      <c r="G918" s="459"/>
      <c r="H918" s="455"/>
      <c r="I918" s="455"/>
      <c r="J918" s="455"/>
      <c r="K918" s="455"/>
      <c r="L918" s="446"/>
    </row>
    <row r="919" spans="1:12" s="300" customFormat="1" ht="41.45" hidden="1" customHeight="1">
      <c r="A919" s="28"/>
      <c r="B919" s="394"/>
      <c r="C919" s="125">
        <v>74</v>
      </c>
      <c r="D919" s="124" t="s">
        <v>3409</v>
      </c>
      <c r="E919" s="125" t="s">
        <v>22</v>
      </c>
      <c r="F919" s="125" t="s">
        <v>3332</v>
      </c>
      <c r="G919" s="3">
        <v>0.61</v>
      </c>
      <c r="H919" s="125"/>
      <c r="I919" s="3">
        <v>0.61</v>
      </c>
      <c r="J919" s="125" t="s">
        <v>61</v>
      </c>
      <c r="K919" s="125" t="s">
        <v>3366</v>
      </c>
      <c r="L919" s="13" t="s">
        <v>3410</v>
      </c>
    </row>
    <row r="920" spans="1:12" s="300" customFormat="1" ht="63" hidden="1">
      <c r="A920" s="28"/>
      <c r="B920" s="394"/>
      <c r="C920" s="125">
        <v>75</v>
      </c>
      <c r="D920" s="124" t="s">
        <v>3411</v>
      </c>
      <c r="E920" s="125" t="s">
        <v>22</v>
      </c>
      <c r="F920" s="125" t="s">
        <v>3332</v>
      </c>
      <c r="G920" s="3">
        <v>0.74</v>
      </c>
      <c r="H920" s="125"/>
      <c r="I920" s="3">
        <v>0.74</v>
      </c>
      <c r="J920" s="125" t="s">
        <v>61</v>
      </c>
      <c r="K920" s="125" t="s">
        <v>3366</v>
      </c>
      <c r="L920" s="13" t="s">
        <v>3412</v>
      </c>
    </row>
    <row r="921" spans="1:12" s="300" customFormat="1" ht="47.25" hidden="1">
      <c r="A921" s="28"/>
      <c r="B921" s="394"/>
      <c r="C921" s="125">
        <v>76</v>
      </c>
      <c r="D921" s="14" t="s">
        <v>3413</v>
      </c>
      <c r="E921" s="3" t="s">
        <v>31</v>
      </c>
      <c r="F921" s="3" t="s">
        <v>3414</v>
      </c>
      <c r="G921" s="3">
        <v>0.1</v>
      </c>
      <c r="H921" s="3"/>
      <c r="I921" s="3">
        <v>0.1</v>
      </c>
      <c r="J921" s="125" t="s">
        <v>61</v>
      </c>
      <c r="K921" s="3" t="s">
        <v>3414</v>
      </c>
      <c r="L921" s="3" t="s">
        <v>3415</v>
      </c>
    </row>
    <row r="922" spans="1:12" s="300" customFormat="1" ht="80.45" hidden="1" customHeight="1">
      <c r="A922" s="461"/>
      <c r="B922" s="462"/>
      <c r="C922" s="455" t="s">
        <v>252</v>
      </c>
      <c r="D922" s="1871" t="s">
        <v>1130</v>
      </c>
      <c r="E922" s="1875"/>
      <c r="F922" s="1872"/>
      <c r="G922" s="459"/>
      <c r="H922" s="172"/>
      <c r="I922" s="172"/>
      <c r="J922" s="172"/>
      <c r="K922" s="172"/>
      <c r="L922" s="274"/>
    </row>
    <row r="923" spans="1:12" s="335" customFormat="1" ht="23.45" hidden="1" customHeight="1">
      <c r="A923" s="172"/>
      <c r="B923" s="454"/>
      <c r="C923" s="28"/>
      <c r="D923" s="110"/>
      <c r="E923" s="28"/>
      <c r="F923" s="28"/>
      <c r="G923" s="450"/>
      <c r="H923" s="28"/>
      <c r="I923" s="28"/>
      <c r="J923" s="28"/>
      <c r="K923" s="28"/>
      <c r="L923" s="110"/>
    </row>
    <row r="924" spans="1:12" s="300" customFormat="1" ht="78.599999999999994" hidden="1" customHeight="1">
      <c r="A924" s="172"/>
      <c r="B924" s="454"/>
      <c r="C924" s="28"/>
      <c r="D924" s="110"/>
      <c r="E924" s="28"/>
      <c r="F924" s="28"/>
      <c r="G924" s="450"/>
      <c r="H924" s="28"/>
      <c r="I924" s="28"/>
      <c r="J924" s="28"/>
      <c r="K924" s="28"/>
      <c r="L924" s="110"/>
    </row>
    <row r="925" spans="1:12" s="300" customFormat="1" ht="103.9" hidden="1" customHeight="1">
      <c r="A925" s="172"/>
      <c r="B925" s="454"/>
      <c r="C925" s="28"/>
      <c r="D925" s="110"/>
      <c r="E925" s="28"/>
      <c r="F925" s="28"/>
      <c r="G925" s="450"/>
      <c r="H925" s="28"/>
      <c r="I925" s="28"/>
      <c r="J925" s="28"/>
      <c r="K925" s="28"/>
      <c r="L925" s="110"/>
    </row>
    <row r="926" spans="1:12" s="300" customFormat="1" ht="86.25" hidden="1" customHeight="1">
      <c r="A926" s="461"/>
      <c r="B926" s="462"/>
      <c r="C926" s="28"/>
      <c r="D926" s="110"/>
      <c r="E926" s="28"/>
      <c r="F926" s="28"/>
      <c r="G926" s="450"/>
      <c r="H926" s="28"/>
      <c r="I926" s="28"/>
      <c r="J926" s="28"/>
      <c r="K926" s="28"/>
      <c r="L926" s="110"/>
    </row>
    <row r="927" spans="1:12" s="282" customFormat="1" ht="18.600000000000001" hidden="1" customHeight="1">
      <c r="A927" s="172"/>
      <c r="B927" s="454"/>
      <c r="C927" s="28"/>
      <c r="D927" s="110"/>
      <c r="E927" s="28"/>
      <c r="F927" s="28"/>
      <c r="G927" s="450"/>
      <c r="H927" s="28"/>
      <c r="I927" s="28"/>
      <c r="J927" s="28"/>
      <c r="K927" s="28"/>
      <c r="L927" s="110"/>
    </row>
    <row r="928" spans="1:12" s="282" customFormat="1" ht="49.15" hidden="1" customHeight="1">
      <c r="A928" s="172"/>
      <c r="B928" s="454"/>
      <c r="C928" s="28"/>
      <c r="D928" s="110"/>
      <c r="E928" s="28"/>
      <c r="F928" s="28"/>
      <c r="G928" s="450"/>
      <c r="H928" s="28"/>
      <c r="I928" s="28"/>
      <c r="J928" s="28"/>
      <c r="K928" s="28"/>
      <c r="L928" s="110"/>
    </row>
    <row r="929" spans="1:188" s="282" customFormat="1" ht="55.5" hidden="1" customHeight="1">
      <c r="A929" s="172"/>
      <c r="B929" s="454"/>
      <c r="C929" s="28"/>
      <c r="D929" s="110"/>
      <c r="E929" s="28"/>
      <c r="F929" s="28"/>
      <c r="G929" s="450"/>
      <c r="H929" s="28"/>
      <c r="I929" s="28"/>
      <c r="J929" s="28"/>
      <c r="K929" s="28"/>
      <c r="L929" s="110"/>
    </row>
    <row r="930" spans="1:188" s="282" customFormat="1" ht="66.599999999999994" hidden="1" customHeight="1">
      <c r="A930" s="172"/>
      <c r="B930" s="454"/>
      <c r="C930" s="28"/>
      <c r="D930" s="110"/>
      <c r="E930" s="28"/>
      <c r="F930" s="28"/>
      <c r="G930" s="450"/>
      <c r="H930" s="28"/>
      <c r="I930" s="28"/>
      <c r="J930" s="28"/>
      <c r="K930" s="28"/>
      <c r="L930" s="110"/>
    </row>
    <row r="931" spans="1:188" s="277" customFormat="1" ht="122.45" hidden="1" customHeight="1">
      <c r="A931" s="172"/>
      <c r="B931" s="454"/>
      <c r="C931" s="28"/>
      <c r="D931" s="110"/>
      <c r="E931" s="28"/>
      <c r="F931" s="28"/>
      <c r="G931" s="450"/>
      <c r="H931" s="28"/>
      <c r="I931" s="28"/>
      <c r="J931" s="28"/>
      <c r="K931" s="28"/>
      <c r="L931" s="110"/>
    </row>
    <row r="932" spans="1:188" s="277" customFormat="1" ht="202.15" hidden="1" customHeight="1">
      <c r="A932" s="172"/>
      <c r="B932" s="454"/>
      <c r="C932" s="28"/>
      <c r="D932" s="444"/>
      <c r="E932" s="445"/>
      <c r="F932" s="445"/>
      <c r="G932" s="445"/>
      <c r="H932" s="445"/>
      <c r="I932" s="445"/>
      <c r="J932" s="445"/>
      <c r="K932" s="445"/>
      <c r="L932" s="445">
        <f>SUM(L8:L931)</f>
        <v>0</v>
      </c>
    </row>
    <row r="933" spans="1:188" s="277" customFormat="1" ht="70.900000000000006" hidden="1" customHeight="1">
      <c r="A933" s="172"/>
      <c r="B933" s="454"/>
      <c r="C933" s="28"/>
      <c r="D933" s="110"/>
      <c r="E933" s="28"/>
      <c r="F933" s="28"/>
      <c r="G933" s="445">
        <f t="shared" ref="G933:L933" si="9">COUNTA(G8:G931)</f>
        <v>721</v>
      </c>
      <c r="H933" s="445">
        <f t="shared" si="9"/>
        <v>280</v>
      </c>
      <c r="I933" s="445">
        <f t="shared" si="9"/>
        <v>697</v>
      </c>
      <c r="J933" s="445">
        <f t="shared" si="9"/>
        <v>658</v>
      </c>
      <c r="K933" s="445">
        <f t="shared" si="9"/>
        <v>721</v>
      </c>
      <c r="L933" s="445">
        <f t="shared" si="9"/>
        <v>721</v>
      </c>
    </row>
    <row r="934" spans="1:188" s="277" customFormat="1" ht="74.45" hidden="1" customHeight="1">
      <c r="A934" s="172"/>
      <c r="B934" s="454"/>
      <c r="C934" s="395"/>
      <c r="D934" s="575"/>
      <c r="E934" s="395"/>
      <c r="F934" s="395"/>
      <c r="G934" s="494"/>
      <c r="H934" s="494"/>
      <c r="I934" s="494"/>
      <c r="J934" s="494"/>
      <c r="K934" s="494"/>
      <c r="L934" s="584"/>
    </row>
    <row r="935" spans="1:188" s="277" customFormat="1" ht="68.45" hidden="1" customHeight="1">
      <c r="A935" s="172"/>
      <c r="B935" s="454"/>
      <c r="C935" s="29"/>
      <c r="D935" s="576"/>
      <c r="E935" s="30"/>
      <c r="F935" s="30"/>
      <c r="G935" s="443"/>
      <c r="H935" s="29"/>
      <c r="I935" s="29"/>
      <c r="J935" s="31"/>
      <c r="K935" s="30"/>
      <c r="L935" s="185" t="s">
        <v>762</v>
      </c>
    </row>
    <row r="936" spans="1:188" s="277" customFormat="1" ht="66.599999999999994" hidden="1" customHeight="1">
      <c r="A936" s="172"/>
      <c r="B936" s="454"/>
      <c r="C936" s="29"/>
      <c r="D936" s="576"/>
      <c r="E936" s="30"/>
      <c r="F936" s="30"/>
      <c r="G936" s="443"/>
      <c r="H936" s="29"/>
      <c r="I936" s="29"/>
      <c r="J936" s="31"/>
      <c r="K936" s="30"/>
      <c r="L936" s="185" t="s">
        <v>760</v>
      </c>
    </row>
    <row r="937" spans="1:188" ht="15.75" hidden="1">
      <c r="A937" s="445"/>
      <c r="B937" s="453"/>
      <c r="C937" s="29"/>
      <c r="D937" s="576"/>
      <c r="E937" s="30"/>
      <c r="F937" s="30"/>
      <c r="G937" s="443"/>
      <c r="H937" s="29"/>
      <c r="I937" s="29"/>
      <c r="J937" s="31"/>
      <c r="K937" s="30"/>
      <c r="L937" s="185" t="s">
        <v>761</v>
      </c>
      <c r="M937" s="337"/>
      <c r="N937" s="337"/>
      <c r="O937" s="337"/>
      <c r="P937" s="337"/>
      <c r="Q937" s="337"/>
      <c r="R937" s="337"/>
      <c r="S937" s="337"/>
      <c r="T937" s="337"/>
      <c r="U937" s="337"/>
      <c r="V937" s="337"/>
      <c r="W937" s="337"/>
      <c r="X937" s="337"/>
      <c r="Y937" s="337"/>
      <c r="Z937" s="337"/>
      <c r="AA937" s="337"/>
      <c r="AB937" s="337"/>
      <c r="AC937" s="337"/>
      <c r="AD937" s="337"/>
      <c r="AE937" s="337"/>
      <c r="AF937" s="337"/>
      <c r="AG937" s="337"/>
      <c r="AH937" s="337"/>
      <c r="AI937" s="337"/>
      <c r="AJ937" s="337"/>
      <c r="AK937" s="337"/>
      <c r="AL937" s="337"/>
      <c r="AM937" s="337"/>
      <c r="AN937" s="337"/>
      <c r="AO937" s="337"/>
      <c r="AP937" s="337"/>
      <c r="AQ937" s="337"/>
      <c r="AR937" s="337"/>
      <c r="AS937" s="337"/>
      <c r="AT937" s="337"/>
      <c r="AU937" s="337"/>
      <c r="AV937" s="337"/>
      <c r="AW937" s="337"/>
      <c r="AX937" s="337"/>
      <c r="AY937" s="337"/>
      <c r="AZ937" s="337"/>
      <c r="BA937" s="337"/>
      <c r="BB937" s="337"/>
      <c r="BC937" s="337"/>
      <c r="BD937" s="337"/>
      <c r="BE937" s="337"/>
      <c r="BF937" s="337"/>
      <c r="BG937" s="337"/>
      <c r="BH937" s="337"/>
      <c r="BI937" s="337"/>
      <c r="BJ937" s="337"/>
      <c r="BK937" s="337"/>
      <c r="BL937" s="337"/>
      <c r="BM937" s="337"/>
      <c r="BN937" s="337"/>
      <c r="BO937" s="337"/>
      <c r="BP937" s="337"/>
      <c r="BQ937" s="337"/>
      <c r="BR937" s="337"/>
      <c r="BS937" s="337"/>
      <c r="BT937" s="337"/>
      <c r="BU937" s="337"/>
      <c r="BV937" s="337"/>
      <c r="BW937" s="337"/>
      <c r="BX937" s="337"/>
      <c r="BY937" s="337"/>
      <c r="BZ937" s="337"/>
      <c r="CA937" s="337"/>
      <c r="CB937" s="337"/>
      <c r="CC937" s="337"/>
      <c r="CD937" s="337"/>
      <c r="CE937" s="337"/>
      <c r="CF937" s="337"/>
      <c r="CG937" s="337"/>
      <c r="CH937" s="337"/>
      <c r="CI937" s="337"/>
      <c r="CJ937" s="337"/>
      <c r="CK937" s="337"/>
      <c r="CL937" s="337"/>
      <c r="CM937" s="337"/>
      <c r="CN937" s="337"/>
      <c r="CO937" s="337"/>
      <c r="CP937" s="337"/>
      <c r="CQ937" s="337"/>
      <c r="CR937" s="337"/>
      <c r="CS937" s="337"/>
      <c r="CT937" s="337"/>
      <c r="CU937" s="337"/>
      <c r="CV937" s="337"/>
      <c r="CW937" s="337"/>
      <c r="CX937" s="337"/>
      <c r="CY937" s="337"/>
      <c r="CZ937" s="337"/>
      <c r="DA937" s="337"/>
      <c r="DB937" s="337"/>
      <c r="DC937" s="337"/>
      <c r="DD937" s="337"/>
      <c r="DE937" s="337"/>
      <c r="DF937" s="337"/>
      <c r="DG937" s="337"/>
      <c r="DH937" s="337"/>
      <c r="DI937" s="337"/>
      <c r="DJ937" s="337"/>
      <c r="DK937" s="337"/>
      <c r="DL937" s="337"/>
      <c r="DM937" s="337"/>
      <c r="DN937" s="337"/>
      <c r="DO937" s="337"/>
      <c r="DP937" s="337"/>
      <c r="DQ937" s="337"/>
      <c r="DR937" s="337"/>
      <c r="DS937" s="337"/>
      <c r="DT937" s="337"/>
      <c r="DU937" s="337"/>
      <c r="DV937" s="337"/>
      <c r="DW937" s="337"/>
      <c r="DX937" s="337"/>
      <c r="DY937" s="337"/>
      <c r="DZ937" s="337"/>
      <c r="EA937" s="337"/>
      <c r="EB937" s="337"/>
      <c r="EC937" s="337"/>
      <c r="ED937" s="337"/>
      <c r="EE937" s="337"/>
      <c r="EF937" s="337"/>
      <c r="EG937" s="337"/>
      <c r="EH937" s="337"/>
      <c r="EI937" s="337"/>
      <c r="EJ937" s="337"/>
      <c r="EK937" s="337"/>
      <c r="EL937" s="337"/>
      <c r="EM937" s="337"/>
      <c r="EN937" s="337"/>
      <c r="EO937" s="337"/>
      <c r="EP937" s="337"/>
      <c r="EQ937" s="337"/>
      <c r="ER937" s="337"/>
      <c r="ES937" s="337"/>
      <c r="ET937" s="337"/>
      <c r="EU937" s="337"/>
      <c r="EV937" s="337"/>
      <c r="EW937" s="337"/>
      <c r="EX937" s="337"/>
      <c r="EY937" s="337"/>
      <c r="EZ937" s="337"/>
      <c r="FA937" s="337"/>
      <c r="FB937" s="337"/>
      <c r="FC937" s="337"/>
      <c r="FD937" s="337"/>
      <c r="FE937" s="337"/>
      <c r="FF937" s="337"/>
      <c r="FG937" s="337"/>
      <c r="FH937" s="337"/>
      <c r="FI937" s="337"/>
      <c r="FJ937" s="337"/>
      <c r="FK937" s="337"/>
      <c r="FL937" s="337"/>
      <c r="FM937" s="337"/>
      <c r="FN937" s="337"/>
      <c r="FO937" s="337"/>
      <c r="FP937" s="337"/>
      <c r="FQ937" s="337"/>
      <c r="FR937" s="337"/>
      <c r="FS937" s="337"/>
      <c r="FT937" s="337"/>
      <c r="FU937" s="337"/>
      <c r="FV937" s="337"/>
      <c r="FW937" s="337"/>
      <c r="FX937" s="337"/>
      <c r="FY937" s="337"/>
      <c r="FZ937" s="337"/>
      <c r="GA937" s="337"/>
      <c r="GB937" s="337"/>
      <c r="GC937" s="337"/>
      <c r="GD937" s="337"/>
      <c r="GE937" s="337"/>
      <c r="GF937" s="337"/>
    </row>
    <row r="938" spans="1:188" ht="15.75" hidden="1">
      <c r="A938" s="491"/>
      <c r="B938" s="492"/>
      <c r="C938" s="29"/>
      <c r="D938" s="576"/>
      <c r="E938" s="30"/>
      <c r="F938" s="30"/>
      <c r="G938" s="443"/>
      <c r="H938" s="29"/>
      <c r="I938" s="29"/>
      <c r="J938" s="31"/>
      <c r="K938" s="30"/>
      <c r="L938" s="185"/>
    </row>
    <row r="939" spans="1:188" ht="15.75" hidden="1">
      <c r="A939" s="567"/>
      <c r="B939" s="567"/>
      <c r="C939" s="29"/>
      <c r="D939" s="576"/>
      <c r="E939" s="30"/>
      <c r="F939" s="30"/>
      <c r="G939" s="443"/>
      <c r="H939" s="29"/>
      <c r="I939" s="29"/>
      <c r="J939" s="31"/>
      <c r="K939" s="30"/>
      <c r="L939" s="185"/>
    </row>
    <row r="940" spans="1:188" ht="15.75" hidden="1">
      <c r="A940" s="85"/>
      <c r="B940" s="85"/>
      <c r="C940" s="29"/>
      <c r="D940" s="576"/>
      <c r="E940" s="30"/>
      <c r="F940" s="30"/>
      <c r="G940" s="443"/>
      <c r="H940" s="29"/>
      <c r="I940" s="29"/>
      <c r="J940" s="31"/>
      <c r="K940" s="30"/>
      <c r="L940" s="185"/>
    </row>
    <row r="941" spans="1:188" ht="15.75" hidden="1">
      <c r="A941" s="85"/>
      <c r="B941" s="85"/>
      <c r="C941" s="29"/>
      <c r="D941" s="576"/>
      <c r="E941" s="30"/>
      <c r="F941" s="30"/>
      <c r="G941" s="443"/>
      <c r="H941" s="29"/>
      <c r="I941" s="29"/>
      <c r="J941" s="31"/>
      <c r="K941" s="30"/>
      <c r="L941" s="185"/>
    </row>
    <row r="942" spans="1:188" ht="15.75" hidden="1">
      <c r="A942" s="85"/>
      <c r="B942" s="85"/>
      <c r="C942" s="29"/>
      <c r="D942" s="576"/>
      <c r="E942" s="30"/>
      <c r="F942" s="30"/>
      <c r="G942" s="443"/>
      <c r="H942" s="29"/>
      <c r="I942" s="29"/>
      <c r="J942" s="31"/>
      <c r="K942" s="30"/>
      <c r="L942" s="185"/>
    </row>
    <row r="943" spans="1:188" ht="15.75" hidden="1">
      <c r="A943" s="85"/>
      <c r="B943" s="85"/>
    </row>
    <row r="944" spans="1:188" ht="15.75" hidden="1">
      <c r="A944" s="85"/>
      <c r="B944" s="85"/>
    </row>
    <row r="945" spans="1:2" ht="15.75" hidden="1">
      <c r="A945" s="85"/>
      <c r="B945" s="85"/>
    </row>
    <row r="946" spans="1:2" ht="15.75" hidden="1">
      <c r="A946" s="85"/>
      <c r="B946" s="85"/>
    </row>
    <row r="947" spans="1:2" ht="15.75">
      <c r="A947" s="85"/>
      <c r="B947" s="85"/>
    </row>
    <row r="961" spans="1:222" s="279" customFormat="1">
      <c r="A961" s="275"/>
      <c r="B961" s="275"/>
      <c r="C961" s="276"/>
      <c r="D961" s="439"/>
      <c r="E961" s="277"/>
      <c r="F961" s="277"/>
      <c r="G961" s="278"/>
      <c r="H961" s="276"/>
      <c r="I961" s="276"/>
      <c r="K961" s="277"/>
      <c r="L961" s="585"/>
      <c r="M961" s="275"/>
      <c r="N961" s="275"/>
      <c r="O961" s="275"/>
      <c r="P961" s="275"/>
      <c r="Q961" s="275"/>
      <c r="R961" s="275"/>
      <c r="S961" s="275"/>
      <c r="T961" s="275"/>
      <c r="U961" s="275"/>
      <c r="V961" s="275"/>
      <c r="W961" s="275"/>
      <c r="X961" s="275"/>
      <c r="Y961" s="275"/>
      <c r="Z961" s="275"/>
      <c r="AA961" s="275"/>
      <c r="AB961" s="275"/>
      <c r="AC961" s="275"/>
      <c r="AD961" s="275"/>
      <c r="AE961" s="275"/>
      <c r="AF961" s="275"/>
      <c r="AG961" s="275"/>
      <c r="AH961" s="275"/>
      <c r="AI961" s="275"/>
      <c r="AJ961" s="275"/>
      <c r="AK961" s="275"/>
      <c r="AL961" s="275"/>
      <c r="AM961" s="275"/>
      <c r="AN961" s="275"/>
      <c r="AO961" s="275"/>
      <c r="AP961" s="275"/>
      <c r="AQ961" s="275"/>
      <c r="AR961" s="275"/>
      <c r="AS961" s="275"/>
      <c r="AT961" s="275"/>
      <c r="AU961" s="275"/>
      <c r="AV961" s="275"/>
      <c r="AW961" s="275"/>
      <c r="AX961" s="275"/>
      <c r="AY961" s="275"/>
      <c r="AZ961" s="275"/>
      <c r="BA961" s="275"/>
      <c r="BB961" s="275"/>
      <c r="BC961" s="275"/>
      <c r="BD961" s="275"/>
      <c r="BE961" s="275"/>
      <c r="BF961" s="275"/>
      <c r="BG961" s="275"/>
      <c r="BH961" s="275"/>
      <c r="BI961" s="275"/>
      <c r="BJ961" s="275"/>
      <c r="BK961" s="275"/>
      <c r="BL961" s="275"/>
      <c r="BM961" s="275"/>
      <c r="BN961" s="275"/>
      <c r="BO961" s="275"/>
      <c r="BP961" s="275"/>
      <c r="BQ961" s="275"/>
      <c r="BR961" s="275"/>
      <c r="BS961" s="275"/>
      <c r="BT961" s="275"/>
      <c r="BU961" s="275"/>
      <c r="BV961" s="275"/>
      <c r="BW961" s="275"/>
      <c r="BX961" s="275"/>
      <c r="BY961" s="275"/>
      <c r="BZ961" s="275"/>
      <c r="CA961" s="275"/>
      <c r="CB961" s="275"/>
      <c r="CC961" s="275"/>
      <c r="CD961" s="275"/>
      <c r="CE961" s="275"/>
      <c r="CF961" s="275"/>
      <c r="CG961" s="275"/>
      <c r="CH961" s="275"/>
      <c r="CI961" s="275"/>
      <c r="CJ961" s="275"/>
      <c r="CK961" s="275"/>
      <c r="CL961" s="275"/>
      <c r="CM961" s="275"/>
      <c r="CN961" s="275"/>
      <c r="CO961" s="275"/>
      <c r="CP961" s="275"/>
      <c r="CQ961" s="275"/>
      <c r="CR961" s="275"/>
      <c r="CS961" s="275"/>
      <c r="CT961" s="275"/>
      <c r="CU961" s="275"/>
      <c r="CV961" s="275"/>
      <c r="CW961" s="275"/>
      <c r="CX961" s="275"/>
      <c r="CY961" s="275"/>
      <c r="CZ961" s="275"/>
      <c r="DA961" s="275"/>
      <c r="DB961" s="275"/>
      <c r="DC961" s="275"/>
      <c r="DD961" s="275"/>
      <c r="DE961" s="275"/>
      <c r="DF961" s="275"/>
      <c r="DG961" s="275"/>
      <c r="DH961" s="275"/>
      <c r="DI961" s="275"/>
      <c r="DJ961" s="275"/>
      <c r="DK961" s="275"/>
      <c r="DL961" s="275"/>
      <c r="DM961" s="275"/>
      <c r="DN961" s="275"/>
      <c r="DO961" s="275"/>
      <c r="DP961" s="275"/>
      <c r="DQ961" s="275"/>
      <c r="DR961" s="275"/>
      <c r="DS961" s="275"/>
      <c r="DT961" s="275"/>
      <c r="DU961" s="275"/>
      <c r="DV961" s="275"/>
      <c r="DW961" s="275"/>
      <c r="DX961" s="275"/>
      <c r="DY961" s="275"/>
      <c r="DZ961" s="275"/>
      <c r="EA961" s="275"/>
      <c r="EB961" s="275"/>
      <c r="EC961" s="275"/>
      <c r="ED961" s="275"/>
      <c r="EE961" s="275"/>
      <c r="EF961" s="275"/>
      <c r="EG961" s="275"/>
      <c r="EH961" s="275"/>
      <c r="EI961" s="275"/>
      <c r="EJ961" s="275"/>
      <c r="EK961" s="275"/>
      <c r="EL961" s="275"/>
      <c r="EM961" s="275"/>
      <c r="EN961" s="275"/>
      <c r="EO961" s="275"/>
      <c r="EP961" s="275"/>
      <c r="EQ961" s="275"/>
      <c r="ER961" s="275"/>
      <c r="ES961" s="275"/>
      <c r="ET961" s="275"/>
      <c r="EU961" s="275"/>
      <c r="EV961" s="275"/>
      <c r="EW961" s="275"/>
      <c r="EX961" s="275"/>
      <c r="EY961" s="275"/>
      <c r="EZ961" s="275"/>
      <c r="FA961" s="275"/>
      <c r="FB961" s="275"/>
      <c r="FC961" s="275"/>
      <c r="FD961" s="275"/>
      <c r="FE961" s="275"/>
      <c r="FF961" s="275"/>
      <c r="FG961" s="275"/>
      <c r="FH961" s="275"/>
      <c r="FI961" s="275"/>
      <c r="FJ961" s="275"/>
      <c r="FK961" s="275"/>
      <c r="FL961" s="275"/>
      <c r="FM961" s="275"/>
      <c r="FN961" s="275"/>
      <c r="FO961" s="275"/>
      <c r="FP961" s="275"/>
      <c r="FQ961" s="275"/>
      <c r="FR961" s="275"/>
      <c r="FS961" s="275"/>
      <c r="FT961" s="275"/>
      <c r="FU961" s="275"/>
      <c r="FV961" s="275"/>
      <c r="FW961" s="275"/>
      <c r="FX961" s="275"/>
      <c r="FY961" s="275"/>
      <c r="FZ961" s="275"/>
      <c r="GA961" s="275"/>
      <c r="GB961" s="275"/>
      <c r="GC961" s="275"/>
      <c r="GD961" s="275"/>
      <c r="GE961" s="275"/>
      <c r="GF961" s="275"/>
      <c r="GG961" s="275"/>
      <c r="GH961" s="275"/>
      <c r="GI961" s="275"/>
      <c r="GJ961" s="275"/>
      <c r="GK961" s="275"/>
      <c r="GL961" s="275"/>
      <c r="GM961" s="275"/>
      <c r="GN961" s="275"/>
      <c r="GO961" s="275"/>
      <c r="GP961" s="275"/>
      <c r="GQ961" s="275"/>
      <c r="GR961" s="275"/>
      <c r="GS961" s="275"/>
      <c r="GT961" s="275"/>
      <c r="GU961" s="275"/>
      <c r="GV961" s="275"/>
      <c r="GW961" s="275"/>
      <c r="GX961" s="275"/>
      <c r="GY961" s="275"/>
      <c r="GZ961" s="275"/>
      <c r="HA961" s="275"/>
      <c r="HB961" s="275"/>
      <c r="HC961" s="275"/>
      <c r="HD961" s="275"/>
      <c r="HE961" s="275"/>
      <c r="HF961" s="275"/>
      <c r="HG961" s="275"/>
      <c r="HH961" s="275"/>
      <c r="HI961" s="275"/>
      <c r="HJ961" s="275"/>
      <c r="HK961" s="275"/>
      <c r="HL961" s="275"/>
      <c r="HM961" s="275"/>
      <c r="HN961" s="275"/>
    </row>
    <row r="962" spans="1:222" s="279" customFormat="1">
      <c r="A962" s="275"/>
      <c r="B962" s="275"/>
      <c r="C962" s="276"/>
      <c r="D962" s="439"/>
      <c r="E962" s="277"/>
      <c r="F962" s="277"/>
      <c r="G962" s="278"/>
      <c r="H962" s="276"/>
      <c r="I962" s="276"/>
      <c r="K962" s="277"/>
      <c r="L962" s="585"/>
      <c r="M962" s="275"/>
      <c r="N962" s="275"/>
      <c r="O962" s="275"/>
      <c r="P962" s="275"/>
      <c r="Q962" s="275"/>
      <c r="R962" s="275"/>
      <c r="S962" s="275"/>
      <c r="T962" s="275"/>
      <c r="U962" s="275"/>
      <c r="V962" s="275"/>
      <c r="W962" s="275"/>
      <c r="X962" s="275"/>
      <c r="Y962" s="275"/>
      <c r="Z962" s="275"/>
      <c r="AA962" s="275"/>
      <c r="AB962" s="275"/>
      <c r="AC962" s="275"/>
      <c r="AD962" s="275"/>
      <c r="AE962" s="275"/>
      <c r="AF962" s="275"/>
      <c r="AG962" s="275"/>
      <c r="AH962" s="275"/>
      <c r="AI962" s="275"/>
      <c r="AJ962" s="275"/>
      <c r="AK962" s="275"/>
      <c r="AL962" s="275"/>
      <c r="AM962" s="275"/>
      <c r="AN962" s="275"/>
      <c r="AO962" s="275"/>
      <c r="AP962" s="275"/>
      <c r="AQ962" s="275"/>
      <c r="AR962" s="275"/>
      <c r="AS962" s="275"/>
      <c r="AT962" s="275"/>
      <c r="AU962" s="275"/>
      <c r="AV962" s="275"/>
      <c r="AW962" s="275"/>
      <c r="AX962" s="275"/>
      <c r="AY962" s="275"/>
      <c r="AZ962" s="275"/>
      <c r="BA962" s="275"/>
      <c r="BB962" s="275"/>
      <c r="BC962" s="275"/>
      <c r="BD962" s="275"/>
      <c r="BE962" s="275"/>
      <c r="BF962" s="275"/>
      <c r="BG962" s="275"/>
      <c r="BH962" s="275"/>
      <c r="BI962" s="275"/>
      <c r="BJ962" s="275"/>
      <c r="BK962" s="275"/>
      <c r="BL962" s="275"/>
      <c r="BM962" s="275"/>
      <c r="BN962" s="275"/>
      <c r="BO962" s="275"/>
      <c r="BP962" s="275"/>
      <c r="BQ962" s="275"/>
      <c r="BR962" s="275"/>
      <c r="BS962" s="275"/>
      <c r="BT962" s="275"/>
      <c r="BU962" s="275"/>
      <c r="BV962" s="275"/>
      <c r="BW962" s="275"/>
      <c r="BX962" s="275"/>
      <c r="BY962" s="275"/>
      <c r="BZ962" s="275"/>
      <c r="CA962" s="275"/>
      <c r="CB962" s="275"/>
      <c r="CC962" s="275"/>
      <c r="CD962" s="275"/>
      <c r="CE962" s="275"/>
      <c r="CF962" s="275"/>
      <c r="CG962" s="275"/>
      <c r="CH962" s="275"/>
      <c r="CI962" s="275"/>
      <c r="CJ962" s="275"/>
      <c r="CK962" s="275"/>
      <c r="CL962" s="275"/>
      <c r="CM962" s="275"/>
      <c r="CN962" s="275"/>
      <c r="CO962" s="275"/>
      <c r="CP962" s="275"/>
      <c r="CQ962" s="275"/>
      <c r="CR962" s="275"/>
      <c r="CS962" s="275"/>
      <c r="CT962" s="275"/>
      <c r="CU962" s="275"/>
      <c r="CV962" s="275"/>
      <c r="CW962" s="275"/>
      <c r="CX962" s="275"/>
      <c r="CY962" s="275"/>
      <c r="CZ962" s="275"/>
      <c r="DA962" s="275"/>
      <c r="DB962" s="275"/>
      <c r="DC962" s="275"/>
      <c r="DD962" s="275"/>
      <c r="DE962" s="275"/>
      <c r="DF962" s="275"/>
      <c r="DG962" s="275"/>
      <c r="DH962" s="275"/>
      <c r="DI962" s="275"/>
      <c r="DJ962" s="275"/>
      <c r="DK962" s="275"/>
      <c r="DL962" s="275"/>
      <c r="DM962" s="275"/>
      <c r="DN962" s="275"/>
      <c r="DO962" s="275"/>
      <c r="DP962" s="275"/>
      <c r="DQ962" s="275"/>
      <c r="DR962" s="275"/>
      <c r="DS962" s="275"/>
      <c r="DT962" s="275"/>
      <c r="DU962" s="275"/>
      <c r="DV962" s="275"/>
      <c r="DW962" s="275"/>
      <c r="DX962" s="275"/>
      <c r="DY962" s="275"/>
      <c r="DZ962" s="275"/>
      <c r="EA962" s="275"/>
      <c r="EB962" s="275"/>
      <c r="EC962" s="275"/>
      <c r="ED962" s="275"/>
      <c r="EE962" s="275"/>
      <c r="EF962" s="275"/>
      <c r="EG962" s="275"/>
      <c r="EH962" s="275"/>
      <c r="EI962" s="275"/>
      <c r="EJ962" s="275"/>
      <c r="EK962" s="275"/>
      <c r="EL962" s="275"/>
      <c r="EM962" s="275"/>
      <c r="EN962" s="275"/>
      <c r="EO962" s="275"/>
      <c r="EP962" s="275"/>
      <c r="EQ962" s="275"/>
      <c r="ER962" s="275"/>
      <c r="ES962" s="275"/>
      <c r="ET962" s="275"/>
      <c r="EU962" s="275"/>
      <c r="EV962" s="275"/>
      <c r="EW962" s="275"/>
      <c r="EX962" s="275"/>
      <c r="EY962" s="275"/>
      <c r="EZ962" s="275"/>
      <c r="FA962" s="275"/>
      <c r="FB962" s="275"/>
      <c r="FC962" s="275"/>
      <c r="FD962" s="275"/>
      <c r="FE962" s="275"/>
      <c r="FF962" s="275"/>
      <c r="FG962" s="275"/>
      <c r="FH962" s="275"/>
      <c r="FI962" s="275"/>
      <c r="FJ962" s="275"/>
      <c r="FK962" s="275"/>
      <c r="FL962" s="275"/>
      <c r="FM962" s="275"/>
      <c r="FN962" s="275"/>
      <c r="FO962" s="275"/>
      <c r="FP962" s="275"/>
      <c r="FQ962" s="275"/>
      <c r="FR962" s="275"/>
      <c r="FS962" s="275"/>
      <c r="FT962" s="275"/>
      <c r="FU962" s="275"/>
      <c r="FV962" s="275"/>
      <c r="FW962" s="275"/>
      <c r="FX962" s="275"/>
      <c r="FY962" s="275"/>
      <c r="FZ962" s="275"/>
      <c r="GA962" s="275"/>
      <c r="GB962" s="275"/>
      <c r="GC962" s="275"/>
      <c r="GD962" s="275"/>
      <c r="GE962" s="275"/>
      <c r="GF962" s="275"/>
      <c r="GG962" s="275"/>
      <c r="GH962" s="275"/>
      <c r="GI962" s="275"/>
      <c r="GJ962" s="275"/>
      <c r="GK962" s="275"/>
      <c r="GL962" s="275"/>
      <c r="GM962" s="275"/>
      <c r="GN962" s="275"/>
      <c r="GO962" s="275"/>
      <c r="GP962" s="275"/>
      <c r="GQ962" s="275"/>
      <c r="GR962" s="275"/>
      <c r="GS962" s="275"/>
      <c r="GT962" s="275"/>
      <c r="GU962" s="275"/>
      <c r="GV962" s="275"/>
      <c r="GW962" s="275"/>
      <c r="GX962" s="275"/>
      <c r="GY962" s="275"/>
      <c r="GZ962" s="275"/>
      <c r="HA962" s="275"/>
      <c r="HB962" s="275"/>
      <c r="HC962" s="275"/>
      <c r="HD962" s="275"/>
      <c r="HE962" s="275"/>
      <c r="HF962" s="275"/>
      <c r="HG962" s="275"/>
      <c r="HH962" s="275"/>
      <c r="HI962" s="275"/>
      <c r="HJ962" s="275"/>
      <c r="HK962" s="275"/>
      <c r="HL962" s="275"/>
      <c r="HM962" s="275"/>
      <c r="HN962" s="275"/>
    </row>
  </sheetData>
  <protectedRanges>
    <protectedRange sqref="D787" name="Range10_1_1_3_2_1_1_1_1_1_1_1"/>
    <protectedRange sqref="G789" name="Range10_6_1_1_1_1_2_3"/>
    <protectedRange sqref="G789" name="Range10_6_1_1_1_1_1_1_2"/>
    <protectedRange sqref="G621:G622" name="Range10_6_1_1_1_2"/>
    <protectedRange sqref="H621:H622" name="Range10_6_8_1_1_1"/>
    <protectedRange sqref="J621:L622" name="Range10_6_9_1_1_1"/>
    <protectedRange sqref="G623" name="Range10_6_1_1_1_2_1"/>
    <protectedRange sqref="H623" name="Range10_6_8_1_1_1_1"/>
    <protectedRange sqref="J623:L623" name="Range10_6_9_1_1_1_1"/>
    <protectedRange sqref="G14 G39" name="Range10_6_1_1_1_1_3_3"/>
    <protectedRange sqref="G14 G39" name="Range10_6_1_1_1_1_1_1_3"/>
    <protectedRange sqref="G106" name="Range10_6_1_1_1_1_4_1_1"/>
    <protectedRange sqref="G106" name="Range10_6_1_1_1_1_1_2_1_1"/>
    <protectedRange sqref="J106" name="Range10_2_1_6_1_1_1_1"/>
    <protectedRange sqref="D411:E411" name="Range10_1_1_3_3_1_1_2_34_1_1_1_2"/>
    <protectedRange sqref="D412:E412" name="Range10_1_1_3_3_1_1_2_39_1_1_1_1_2"/>
    <protectedRange sqref="D447:D450" name="Range10_1_1_7_2_1_1"/>
    <protectedRange sqref="K447:K450" name="Range10_1_1_2_1_1"/>
    <protectedRange sqref="G570" name="Range10_6_1_1_1_3_6_1"/>
    <protectedRange sqref="G570" name="Range10_6_1_1_1_1_2_9_1"/>
    <protectedRange sqref="G573" name="Range10_6_1_1_1_2_1_5_1"/>
    <protectedRange sqref="H573" name="Range10_6_8_1_1_1_1_5_1"/>
    <protectedRange sqref="K573" name="Range10_6_9_1_1_1_1_5_1"/>
    <protectedRange sqref="L573" name="Range10_6_9_1_1_1_1_1_5_1"/>
    <protectedRange sqref="D761:E761" name="Range10_1_1_3_3_1_1_2_39_1_1_1_1_6"/>
    <protectedRange sqref="D762:E762" name="Range10_1_1_3_3_1_1_2_39_1_1_1_1_7"/>
    <protectedRange sqref="G767:H767" name="Range10_6_1_1_1_1_2_1_1_1_2"/>
    <protectedRange sqref="G767:H767" name="Range10_6_1_1_1_1_1_1_1_1_1_2"/>
    <protectedRange sqref="G770" name="Range10_6_1_1_1_1_2_2_1_2"/>
    <protectedRange sqref="G770" name="Range10_6_1_1_1_1_1_1_4_1_2"/>
  </protectedRanges>
  <autoFilter ref="K1:K957"/>
  <mergeCells count="268">
    <mergeCell ref="D660:F660"/>
    <mergeCell ref="D691:F691"/>
    <mergeCell ref="D773:F773"/>
    <mergeCell ref="D918:F918"/>
    <mergeCell ref="D760:F760"/>
    <mergeCell ref="D776:F776"/>
    <mergeCell ref="D779:F779"/>
    <mergeCell ref="D783:F783"/>
    <mergeCell ref="D794:F794"/>
    <mergeCell ref="D796:F796"/>
    <mergeCell ref="D812:F812"/>
    <mergeCell ref="D828:F828"/>
    <mergeCell ref="D862:F862"/>
    <mergeCell ref="D875:F875"/>
    <mergeCell ref="D882:F882"/>
    <mergeCell ref="C826:D826"/>
    <mergeCell ref="C880:D880"/>
    <mergeCell ref="D827:F827"/>
    <mergeCell ref="D881:F881"/>
    <mergeCell ref="D672:F672"/>
    <mergeCell ref="D698:F698"/>
    <mergeCell ref="D716:F716"/>
    <mergeCell ref="D711:F711"/>
    <mergeCell ref="D877:F877"/>
    <mergeCell ref="D54:F54"/>
    <mergeCell ref="D61:F61"/>
    <mergeCell ref="D67:F67"/>
    <mergeCell ref="D147:F147"/>
    <mergeCell ref="D513:F513"/>
    <mergeCell ref="D534:F534"/>
    <mergeCell ref="D558:F558"/>
    <mergeCell ref="D615:F615"/>
    <mergeCell ref="D639:F639"/>
    <mergeCell ref="D69:F69"/>
    <mergeCell ref="D76:F76"/>
    <mergeCell ref="D121:F121"/>
    <mergeCell ref="D130:F130"/>
    <mergeCell ref="D366:F366"/>
    <mergeCell ref="D323:F323"/>
    <mergeCell ref="D347:F347"/>
    <mergeCell ref="D292:F292"/>
    <mergeCell ref="D233:F233"/>
    <mergeCell ref="D369:F369"/>
    <mergeCell ref="D408:F408"/>
    <mergeCell ref="D293:F293"/>
    <mergeCell ref="D549:F549"/>
    <mergeCell ref="D577:F577"/>
    <mergeCell ref="D502:F502"/>
    <mergeCell ref="D552:F552"/>
    <mergeCell ref="D535:F535"/>
    <mergeCell ref="D256:F256"/>
    <mergeCell ref="D525:F525"/>
    <mergeCell ref="D520:F520"/>
    <mergeCell ref="D633:F633"/>
    <mergeCell ref="D287:F287"/>
    <mergeCell ref="D220:F220"/>
    <mergeCell ref="D232:F232"/>
    <mergeCell ref="D221:F221"/>
    <mergeCell ref="C291:D291"/>
    <mergeCell ref="D265:F265"/>
    <mergeCell ref="D278:F278"/>
    <mergeCell ref="C231:D231"/>
    <mergeCell ref="D318:F318"/>
    <mergeCell ref="D402:F402"/>
    <mergeCell ref="D346:F346"/>
    <mergeCell ref="BI421:BJ421"/>
    <mergeCell ref="BK421:BL421"/>
    <mergeCell ref="BM421:BN421"/>
    <mergeCell ref="BO421:BP421"/>
    <mergeCell ref="BQ421:BR421"/>
    <mergeCell ref="BS421:BT421"/>
    <mergeCell ref="D92:F92"/>
    <mergeCell ref="D507:F507"/>
    <mergeCell ref="D514:F514"/>
    <mergeCell ref="D210:F210"/>
    <mergeCell ref="D120:F120"/>
    <mergeCell ref="C119:D119"/>
    <mergeCell ref="C219:D219"/>
    <mergeCell ref="D140:F140"/>
    <mergeCell ref="D320:F320"/>
    <mergeCell ref="D355:F355"/>
    <mergeCell ref="C345:D345"/>
    <mergeCell ref="C368:D368"/>
    <mergeCell ref="C407:D407"/>
    <mergeCell ref="J347:L347"/>
    <mergeCell ref="J355:L355"/>
    <mergeCell ref="D409:F409"/>
    <mergeCell ref="D370:F370"/>
    <mergeCell ref="D398:F398"/>
    <mergeCell ref="EI421:EJ421"/>
    <mergeCell ref="EK421:EL421"/>
    <mergeCell ref="D422:F422"/>
    <mergeCell ref="U421:V421"/>
    <mergeCell ref="W421:X421"/>
    <mergeCell ref="EC421:ED421"/>
    <mergeCell ref="EE421:EF421"/>
    <mergeCell ref="EG421:EH421"/>
    <mergeCell ref="DM421:DN421"/>
    <mergeCell ref="DO421:DP421"/>
    <mergeCell ref="CS421:CT421"/>
    <mergeCell ref="CU421:CV421"/>
    <mergeCell ref="CW421:CX421"/>
    <mergeCell ref="CY421:CZ421"/>
    <mergeCell ref="DA421:DB421"/>
    <mergeCell ref="DC421:DD421"/>
    <mergeCell ref="CM421:CN421"/>
    <mergeCell ref="CO421:CP421"/>
    <mergeCell ref="CQ421:CR421"/>
    <mergeCell ref="BU421:BV421"/>
    <mergeCell ref="BW421:BX421"/>
    <mergeCell ref="BY421:BZ421"/>
    <mergeCell ref="CA421:CB421"/>
    <mergeCell ref="CC421:CD421"/>
    <mergeCell ref="EM421:EN421"/>
    <mergeCell ref="DQ421:DR421"/>
    <mergeCell ref="D717:F717"/>
    <mergeCell ref="D733:F733"/>
    <mergeCell ref="C638:D638"/>
    <mergeCell ref="D640:F640"/>
    <mergeCell ref="D699:F699"/>
    <mergeCell ref="DS421:DT421"/>
    <mergeCell ref="DU421:DV421"/>
    <mergeCell ref="DW421:DX421"/>
    <mergeCell ref="DY421:DZ421"/>
    <mergeCell ref="EA421:EB421"/>
    <mergeCell ref="DE421:DF421"/>
    <mergeCell ref="D432:F432"/>
    <mergeCell ref="DG421:DH421"/>
    <mergeCell ref="DI421:DJ421"/>
    <mergeCell ref="DK421:DL421"/>
    <mergeCell ref="C697:D697"/>
    <mergeCell ref="CG421:CH421"/>
    <mergeCell ref="CI421:CJ421"/>
    <mergeCell ref="CK421:CL421"/>
    <mergeCell ref="C455:D455"/>
    <mergeCell ref="D446:F446"/>
    <mergeCell ref="CE421:CF421"/>
    <mergeCell ref="FM421:FN421"/>
    <mergeCell ref="FK421:FL421"/>
    <mergeCell ref="FI421:FJ421"/>
    <mergeCell ref="FG421:FH421"/>
    <mergeCell ref="FE421:FF421"/>
    <mergeCell ref="FC421:FD421"/>
    <mergeCell ref="FA421:FB421"/>
    <mergeCell ref="EO421:EP421"/>
    <mergeCell ref="EU421:EV421"/>
    <mergeCell ref="EW421:EX421"/>
    <mergeCell ref="EY421:EZ421"/>
    <mergeCell ref="EQ421:ER421"/>
    <mergeCell ref="ES421:ET421"/>
    <mergeCell ref="GE421:GF421"/>
    <mergeCell ref="GC421:GD421"/>
    <mergeCell ref="GA421:GB421"/>
    <mergeCell ref="FY421:FZ421"/>
    <mergeCell ref="FW421:FX421"/>
    <mergeCell ref="FU421:FV421"/>
    <mergeCell ref="FS421:FT421"/>
    <mergeCell ref="FQ421:FR421"/>
    <mergeCell ref="FO421:FP421"/>
    <mergeCell ref="A421:B421"/>
    <mergeCell ref="C416:D416"/>
    <mergeCell ref="BG421:BH421"/>
    <mergeCell ref="AK421:AL421"/>
    <mergeCell ref="AM421:AN421"/>
    <mergeCell ref="AO421:AP421"/>
    <mergeCell ref="AQ421:AR421"/>
    <mergeCell ref="AS421:AT421"/>
    <mergeCell ref="AU421:AV421"/>
    <mergeCell ref="Y421:Z421"/>
    <mergeCell ref="AA421:AB421"/>
    <mergeCell ref="AC421:AD421"/>
    <mergeCell ref="AE421:AF421"/>
    <mergeCell ref="AG421:AH421"/>
    <mergeCell ref="AI421:AJ421"/>
    <mergeCell ref="AW421:AX421"/>
    <mergeCell ref="AY421:AZ421"/>
    <mergeCell ref="BA421:BB421"/>
    <mergeCell ref="BC421:BD421"/>
    <mergeCell ref="BE421:BF421"/>
    <mergeCell ref="M421:N421"/>
    <mergeCell ref="O421:P421"/>
    <mergeCell ref="Q421:R421"/>
    <mergeCell ref="S421:T421"/>
    <mergeCell ref="G147:I147"/>
    <mergeCell ref="J147:K147"/>
    <mergeCell ref="D186:F186"/>
    <mergeCell ref="D26:F26"/>
    <mergeCell ref="C8:D8"/>
    <mergeCell ref="C33:D33"/>
    <mergeCell ref="C52:D52"/>
    <mergeCell ref="C75:D75"/>
    <mergeCell ref="D96:F96"/>
    <mergeCell ref="D109:F109"/>
    <mergeCell ref="D115:F115"/>
    <mergeCell ref="D9:F9"/>
    <mergeCell ref="D10:F10"/>
    <mergeCell ref="D86:F86"/>
    <mergeCell ref="D128:F128"/>
    <mergeCell ref="D34:F34"/>
    <mergeCell ref="D53:F53"/>
    <mergeCell ref="C94:D94"/>
    <mergeCell ref="D35:F35"/>
    <mergeCell ref="D46:F46"/>
    <mergeCell ref="D88:F88"/>
    <mergeCell ref="D142:F142"/>
    <mergeCell ref="D146:F146"/>
    <mergeCell ref="D49:F49"/>
    <mergeCell ref="C2:L2"/>
    <mergeCell ref="C1:L1"/>
    <mergeCell ref="C5:L5"/>
    <mergeCell ref="C6:C7"/>
    <mergeCell ref="D6:D7"/>
    <mergeCell ref="E6:E7"/>
    <mergeCell ref="F6:F7"/>
    <mergeCell ref="G6:G7"/>
    <mergeCell ref="H6:I6"/>
    <mergeCell ref="J6:K6"/>
    <mergeCell ref="L6:L7"/>
    <mergeCell ref="C4:L4"/>
    <mergeCell ref="C3:L3"/>
    <mergeCell ref="D922:F922"/>
    <mergeCell ref="D327:F327"/>
    <mergeCell ref="D404:F404"/>
    <mergeCell ref="D428:F428"/>
    <mergeCell ref="D452:F452"/>
    <mergeCell ref="D509:F509"/>
    <mergeCell ref="D554:F554"/>
    <mergeCell ref="D588:F588"/>
    <mergeCell ref="D635:F635"/>
    <mergeCell ref="D417:F417"/>
    <mergeCell ref="D431:F431"/>
    <mergeCell ref="D456:F456"/>
    <mergeCell ref="D616:F616"/>
    <mergeCell ref="C512:D512"/>
    <mergeCell ref="C533:D533"/>
    <mergeCell ref="C557:D557"/>
    <mergeCell ref="D806:F806"/>
    <mergeCell ref="C614:D614"/>
    <mergeCell ref="D457:F457"/>
    <mergeCell ref="D673:F673"/>
    <mergeCell ref="D669:F669"/>
    <mergeCell ref="D694:F694"/>
    <mergeCell ref="C430:D430"/>
    <mergeCell ref="D913:F913"/>
    <mergeCell ref="D24:F24"/>
    <mergeCell ref="D822:F822"/>
    <mergeCell ref="D824:F824"/>
    <mergeCell ref="C737:D737"/>
    <mergeCell ref="D759:F759"/>
    <mergeCell ref="D739:F739"/>
    <mergeCell ref="D752:F752"/>
    <mergeCell ref="D755:F755"/>
    <mergeCell ref="D559:F559"/>
    <mergeCell ref="D738:F738"/>
    <mergeCell ref="C758:D758"/>
    <mergeCell ref="C671:D671"/>
    <mergeCell ref="C715:D715"/>
    <mergeCell ref="C781:D781"/>
    <mergeCell ref="C810:D810"/>
    <mergeCell ref="D735:F735"/>
    <mergeCell ref="D782:F782"/>
    <mergeCell ref="D811:F811"/>
    <mergeCell ref="D112:F112"/>
    <mergeCell ref="D77:F77"/>
    <mergeCell ref="D95:F95"/>
    <mergeCell ref="D214:F214"/>
    <mergeCell ref="C145:D145"/>
    <mergeCell ref="D418:F418"/>
  </mergeCells>
  <conditionalFormatting sqref="D140">
    <cfRule type="duplicateValues" dxfId="69" priority="73"/>
  </conditionalFormatting>
  <conditionalFormatting sqref="D140">
    <cfRule type="duplicateValues" dxfId="68" priority="70"/>
    <cfRule type="duplicateValues" dxfId="67" priority="71"/>
  </conditionalFormatting>
  <conditionalFormatting sqref="D109">
    <cfRule type="duplicateValues" dxfId="66" priority="62"/>
    <cfRule type="duplicateValues" dxfId="65" priority="63"/>
  </conditionalFormatting>
  <conditionalFormatting sqref="D109">
    <cfRule type="duplicateValues" dxfId="64" priority="64"/>
  </conditionalFormatting>
  <conditionalFormatting sqref="D112">
    <cfRule type="duplicateValues" dxfId="63" priority="59"/>
    <cfRule type="duplicateValues" dxfId="62" priority="60"/>
  </conditionalFormatting>
  <conditionalFormatting sqref="D112">
    <cfRule type="duplicateValues" dxfId="61" priority="61"/>
  </conditionalFormatting>
  <conditionalFormatting sqref="D121">
    <cfRule type="duplicateValues" dxfId="60" priority="56"/>
    <cfRule type="duplicateValues" dxfId="59" priority="57"/>
  </conditionalFormatting>
  <conditionalFormatting sqref="D121">
    <cfRule type="duplicateValues" dxfId="58" priority="58"/>
  </conditionalFormatting>
  <conditionalFormatting sqref="D130">
    <cfRule type="duplicateValues" dxfId="57" priority="50"/>
    <cfRule type="duplicateValues" dxfId="56" priority="51"/>
  </conditionalFormatting>
  <conditionalFormatting sqref="D130">
    <cfRule type="duplicateValues" dxfId="55" priority="52"/>
  </conditionalFormatting>
  <conditionalFormatting sqref="G93">
    <cfRule type="duplicateValues" dxfId="54" priority="49"/>
  </conditionalFormatting>
  <conditionalFormatting sqref="I93">
    <cfRule type="duplicateValues" dxfId="53" priority="48"/>
  </conditionalFormatting>
  <conditionalFormatting sqref="D143">
    <cfRule type="duplicateValues" dxfId="52" priority="45"/>
    <cfRule type="duplicateValues" dxfId="51" priority="46"/>
  </conditionalFormatting>
  <conditionalFormatting sqref="D143">
    <cfRule type="duplicateValues" dxfId="50" priority="44"/>
  </conditionalFormatting>
  <conditionalFormatting sqref="D64">
    <cfRule type="duplicateValues" dxfId="49" priority="43"/>
  </conditionalFormatting>
  <conditionalFormatting sqref="D104">
    <cfRule type="duplicateValues" dxfId="48" priority="40"/>
    <cfRule type="duplicateValues" dxfId="47" priority="41"/>
  </conditionalFormatting>
  <conditionalFormatting sqref="D104">
    <cfRule type="duplicateValues" dxfId="46" priority="42"/>
  </conditionalFormatting>
  <conditionalFormatting sqref="D105:D106">
    <cfRule type="duplicateValues" dxfId="45" priority="37"/>
    <cfRule type="duplicateValues" dxfId="44" priority="38"/>
  </conditionalFormatting>
  <conditionalFormatting sqref="D105:D106">
    <cfRule type="duplicateValues" dxfId="43" priority="39"/>
  </conditionalFormatting>
  <conditionalFormatting sqref="D107:D108">
    <cfRule type="duplicateValues" dxfId="42" priority="34"/>
    <cfRule type="duplicateValues" dxfId="41" priority="35"/>
  </conditionalFormatting>
  <conditionalFormatting sqref="D107:D108">
    <cfRule type="duplicateValues" dxfId="40" priority="36"/>
  </conditionalFormatting>
  <conditionalFormatting sqref="D111">
    <cfRule type="duplicateValues" dxfId="39" priority="31"/>
    <cfRule type="duplicateValues" dxfId="38" priority="32"/>
  </conditionalFormatting>
  <conditionalFormatting sqref="D111">
    <cfRule type="duplicateValues" dxfId="37" priority="33"/>
  </conditionalFormatting>
  <conditionalFormatting sqref="D117">
    <cfRule type="duplicateValues" dxfId="36" priority="25"/>
  </conditionalFormatting>
  <conditionalFormatting sqref="D117">
    <cfRule type="duplicateValues" dxfId="35" priority="26"/>
  </conditionalFormatting>
  <conditionalFormatting sqref="D117">
    <cfRule type="duplicateValues" dxfId="34" priority="27"/>
  </conditionalFormatting>
  <conditionalFormatting sqref="D117">
    <cfRule type="duplicateValues" dxfId="33" priority="28"/>
    <cfRule type="duplicateValues" dxfId="32" priority="29"/>
  </conditionalFormatting>
  <conditionalFormatting sqref="D117">
    <cfRule type="duplicateValues" dxfId="31" priority="30"/>
  </conditionalFormatting>
  <conditionalFormatting sqref="D96">
    <cfRule type="duplicateValues" dxfId="30" priority="842"/>
    <cfRule type="duplicateValues" dxfId="29" priority="843"/>
  </conditionalFormatting>
  <conditionalFormatting sqref="D96">
    <cfRule type="duplicateValues" dxfId="28" priority="844"/>
  </conditionalFormatting>
  <conditionalFormatting sqref="D128">
    <cfRule type="duplicateValues" dxfId="27" priority="22"/>
    <cfRule type="duplicateValues" dxfId="26" priority="23"/>
  </conditionalFormatting>
  <conditionalFormatting sqref="D128">
    <cfRule type="duplicateValues" dxfId="25" priority="24"/>
  </conditionalFormatting>
  <conditionalFormatting sqref="D149">
    <cfRule type="duplicateValues" dxfId="24" priority="17" stopIfTrue="1"/>
  </conditionalFormatting>
  <conditionalFormatting sqref="D150">
    <cfRule type="duplicateValues" dxfId="23" priority="16" stopIfTrue="1"/>
  </conditionalFormatting>
  <conditionalFormatting sqref="D151:D152">
    <cfRule type="duplicateValues" dxfId="22" priority="15" stopIfTrue="1"/>
  </conditionalFormatting>
  <conditionalFormatting sqref="D153">
    <cfRule type="duplicateValues" dxfId="21" priority="13" stopIfTrue="1"/>
  </conditionalFormatting>
  <conditionalFormatting sqref="D154">
    <cfRule type="duplicateValues" dxfId="20" priority="14" stopIfTrue="1"/>
  </conditionalFormatting>
  <conditionalFormatting sqref="D155">
    <cfRule type="duplicateValues" dxfId="19" priority="12" stopIfTrue="1"/>
  </conditionalFormatting>
  <conditionalFormatting sqref="D218">
    <cfRule type="duplicateValues" dxfId="18" priority="10"/>
  </conditionalFormatting>
  <conditionalFormatting sqref="D252:D253">
    <cfRule type="duplicateValues" dxfId="17" priority="8" stopIfTrue="1"/>
  </conditionalFormatting>
  <conditionalFormatting sqref="D255">
    <cfRule type="duplicateValues" dxfId="16" priority="7" stopIfTrue="1"/>
  </conditionalFormatting>
  <conditionalFormatting sqref="D254">
    <cfRule type="duplicateValues" dxfId="15" priority="9" stopIfTrue="1"/>
  </conditionalFormatting>
  <conditionalFormatting sqref="D264">
    <cfRule type="duplicateValues" dxfId="14" priority="6" stopIfTrue="1"/>
  </conditionalFormatting>
  <conditionalFormatting sqref="D274">
    <cfRule type="duplicateValues" dxfId="13" priority="5"/>
  </conditionalFormatting>
  <conditionalFormatting sqref="D282">
    <cfRule type="duplicateValues" dxfId="12" priority="4" stopIfTrue="1"/>
  </conditionalFormatting>
  <conditionalFormatting sqref="D284">
    <cfRule type="duplicateValues" dxfId="11" priority="3" stopIfTrue="1"/>
  </conditionalFormatting>
  <conditionalFormatting sqref="D289">
    <cfRule type="duplicateValues" dxfId="10" priority="1" stopIfTrue="1"/>
  </conditionalFormatting>
  <conditionalFormatting sqref="D510">
    <cfRule type="duplicateValues" dxfId="9" priority="845" stopIfTrue="1"/>
  </conditionalFormatting>
  <dataValidations count="1">
    <dataValidation type="list" allowBlank="1" showInputMessage="1" showErrorMessage="1" sqref="WJI349 VZM349 VPQ349 WTE349 GS349 QO349 AAK349 AKG349 AUC349 BDY349 BNU349 BXQ349 CHM349 CRI349 DBE349 DLA349 DUW349 EES349 EOO349 EYK349 FIG349 FSC349 GBY349 GLU349 GVQ349 HFM349 HPI349 HZE349 IJA349 ISW349 JCS349 JMO349 JWK349 KGG349 KQC349 KZY349 LJU349 LTQ349 MDM349 MNI349 MXE349 NHA349 NQW349 OAS349 OKO349 OUK349 PEG349 POC349 PXY349 QHU349 QRQ349 RBM349 RLI349 RVE349 SFA349 SOW349 SYS349 TIO349 TSK349 UCG349 UMC349 UVY349 VFU349 K324 K299:K303 K297 K308 K312:K313 K326 K322 K329:K330 K342 WJI323:WJI328 VZM323:VZM328 VPQ323:VPQ328 VFU323:VFU328 UVY323:UVY328 UMC323:UMC328 UCG323:UCG328 TSK323:TSK328 TIO323:TIO328 SYS323:SYS328 SOW323:SOW328 SFA323:SFA328 RVE323:RVE328 RLI323:RLI328 RBM323:RBM328 QRQ323:QRQ328 QHU323:QHU328 PXY323:PXY328 POC323:POC328 PEG323:PEG328 OUK323:OUK328 OKO323:OKO328 OAS323:OAS328 NQW323:NQW328 NHA323:NHA328 MXE323:MXE328 MNI323:MNI328 MDM323:MDM328 LTQ323:LTQ328 LJU323:LJU328 KZY323:KZY328 KQC323:KQC328 KGG323:KGG328 JWK323:JWK328 JMO323:JMO328 JCS323:JCS328 ISW323:ISW328 IJA323:IJA328 HZE323:HZE328 HPI323:HPI328 HFM323:HFM328 GVQ323:GVQ328 GLU323:GLU328 GBY323:GBY328 FSC323:FSC328 FIG323:FIG328 EYK323:EYK328 EOO323:EOO328 EES323:EES328 DUW323:DUW328 DLA323:DLA328 DBE323:DBE328 CRI323:CRI328 CHM323:CHM328 BXQ323:BXQ328 BNU323:BNU328 BDY323:BDY328 AUC323:AUC328 AKG323:AKG328 AAK323:AAK328 QO323:QO328 GS323:GS328 WTE323:WTE328">
      <formula1>Xã_...</formula1>
    </dataValidation>
  </dataValidations>
  <hyperlinks>
    <hyperlink ref="L872" r:id="rId1" display="Quyết định số 4143/QĐ-UBND ngày 07/7/2017 của UBND Thành Phố Hà Nội về việc chấp thuận chủ trương đầu tư Nâng cấp bệnh viện đa khoa huyện Thường Tín"/>
  </hyperlinks>
  <pageMargins left="0.59055118110236227" right="0.19685039370078741" top="0.59055118110236227" bottom="0.35433070866141736" header="0.47244094488188981" footer="0.19685039370078741"/>
  <pageSetup paperSize="9" scale="75" orientation="landscape" r:id="rId2"/>
  <headerFooter>
    <oddFooter>&amp;C&amp;"Times New Roman,Regular"&amp;P/&amp;N</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K373"/>
  <sheetViews>
    <sheetView tabSelected="1" topLeftCell="C367" zoomScale="80" zoomScaleNormal="80" zoomScaleSheetLayoutView="55" workbookViewId="0">
      <selection activeCell="H371" sqref="H371"/>
    </sheetView>
  </sheetViews>
  <sheetFormatPr defaultColWidth="9.140625" defaultRowHeight="15.75"/>
  <cols>
    <col min="1" max="1" width="5.42578125" style="149" hidden="1" customWidth="1"/>
    <col min="2" max="2" width="7.7109375" style="149" hidden="1" customWidth="1"/>
    <col min="3" max="3" width="4.140625" style="29" customWidth="1"/>
    <col min="4" max="4" width="39.7109375" style="150" customWidth="1"/>
    <col min="5" max="5" width="10.7109375" style="150" customWidth="1"/>
    <col min="6" max="6" width="17.140625" style="150" customWidth="1"/>
    <col min="7" max="7" width="10.42578125" style="156" customWidth="1"/>
    <col min="8" max="9" width="10.7109375" style="157" customWidth="1"/>
    <col min="10" max="10" width="10.7109375" style="173" customWidth="1"/>
    <col min="11" max="11" width="15.7109375" style="150" customWidth="1"/>
    <col min="12" max="12" width="67.5703125" style="150" customWidth="1"/>
    <col min="13" max="13" width="3" style="149" hidden="1" customWidth="1"/>
    <col min="14" max="16" width="9.140625" style="149" hidden="1" customWidth="1"/>
    <col min="17" max="17" width="43.7109375" style="149" hidden="1" customWidth="1"/>
    <col min="18" max="19" width="9.140625" style="149" hidden="1" customWidth="1"/>
    <col min="20" max="20" width="8.42578125" style="149" hidden="1" customWidth="1"/>
    <col min="21" max="22" width="0" style="149" hidden="1" customWidth="1"/>
    <col min="23" max="16384" width="9.140625" style="149"/>
  </cols>
  <sheetData>
    <row r="1" spans="1:39" ht="40.9" customHeight="1">
      <c r="C1" s="1920" t="s">
        <v>790</v>
      </c>
      <c r="D1" s="1921"/>
      <c r="E1" s="1921"/>
      <c r="F1" s="1921"/>
      <c r="G1" s="1921"/>
      <c r="H1" s="1921"/>
      <c r="I1" s="1921"/>
      <c r="J1" s="1921"/>
      <c r="K1" s="1921"/>
      <c r="L1" s="1921"/>
    </row>
    <row r="2" spans="1:39" ht="24.6" customHeight="1">
      <c r="C2" s="1889" t="s">
        <v>785</v>
      </c>
      <c r="D2" s="1889"/>
      <c r="E2" s="1889"/>
      <c r="F2" s="1889"/>
      <c r="G2" s="1889"/>
      <c r="H2" s="1889"/>
      <c r="I2" s="1889"/>
      <c r="J2" s="1889"/>
      <c r="K2" s="1889"/>
      <c r="L2" s="1889"/>
    </row>
    <row r="3" spans="1:39" ht="40.9" customHeight="1">
      <c r="C3" s="1896" t="s">
        <v>786</v>
      </c>
      <c r="D3" s="1896"/>
      <c r="E3" s="1896"/>
      <c r="F3" s="1896"/>
      <c r="G3" s="1896"/>
      <c r="H3" s="1896"/>
      <c r="I3" s="1896"/>
      <c r="J3" s="1896"/>
      <c r="K3" s="1896"/>
      <c r="L3" s="1896"/>
    </row>
    <row r="4" spans="1:39" ht="40.9" customHeight="1">
      <c r="C4" s="1896" t="s">
        <v>787</v>
      </c>
      <c r="D4" s="1896"/>
      <c r="E4" s="1896"/>
      <c r="F4" s="1896"/>
      <c r="G4" s="1896"/>
      <c r="H4" s="1896"/>
      <c r="I4" s="1896"/>
      <c r="J4" s="1896"/>
      <c r="K4" s="1896"/>
      <c r="L4" s="1896"/>
    </row>
    <row r="5" spans="1:39" ht="27" customHeight="1">
      <c r="C5" s="1891" t="s">
        <v>788</v>
      </c>
      <c r="D5" s="1891"/>
      <c r="E5" s="1891"/>
      <c r="F5" s="1891"/>
      <c r="G5" s="1891"/>
      <c r="H5" s="1891"/>
      <c r="I5" s="1891"/>
      <c r="J5" s="1891"/>
      <c r="K5" s="1891"/>
      <c r="L5" s="1891"/>
    </row>
    <row r="6" spans="1:39" ht="18.600000000000001" customHeight="1"/>
    <row r="7" spans="1:39" ht="31.9" customHeight="1">
      <c r="A7" s="604"/>
      <c r="B7" s="749"/>
      <c r="C7" s="1922" t="s">
        <v>0</v>
      </c>
      <c r="D7" s="1923" t="s">
        <v>1</v>
      </c>
      <c r="E7" s="1922" t="s">
        <v>2</v>
      </c>
      <c r="F7" s="1922" t="s">
        <v>712</v>
      </c>
      <c r="G7" s="1925" t="s">
        <v>3</v>
      </c>
      <c r="H7" s="1925" t="s">
        <v>4</v>
      </c>
      <c r="I7" s="1925"/>
      <c r="J7" s="1922" t="s">
        <v>5</v>
      </c>
      <c r="K7" s="1922"/>
      <c r="L7" s="1923" t="s">
        <v>6</v>
      </c>
      <c r="M7" s="604" t="s">
        <v>228</v>
      </c>
      <c r="N7" s="750"/>
      <c r="O7" s="750"/>
      <c r="P7" s="1916" t="s">
        <v>776</v>
      </c>
      <c r="Q7" s="1916" t="s">
        <v>774</v>
      </c>
      <c r="R7" s="751"/>
      <c r="S7" s="604">
        <v>2</v>
      </c>
      <c r="T7" s="604"/>
      <c r="U7" s="604"/>
      <c r="V7" s="151"/>
    </row>
    <row r="8" spans="1:39" ht="47.45" customHeight="1">
      <c r="A8" s="604"/>
      <c r="B8" s="749"/>
      <c r="C8" s="1922"/>
      <c r="D8" s="1924"/>
      <c r="E8" s="1922"/>
      <c r="F8" s="1922"/>
      <c r="G8" s="1925"/>
      <c r="H8" s="690" t="s">
        <v>7</v>
      </c>
      <c r="I8" s="690" t="s">
        <v>8</v>
      </c>
      <c r="J8" s="590" t="s">
        <v>9</v>
      </c>
      <c r="K8" s="590" t="s">
        <v>10</v>
      </c>
      <c r="L8" s="1924"/>
      <c r="M8" s="604"/>
      <c r="N8" s="752"/>
      <c r="O8" s="752"/>
      <c r="P8" s="1917"/>
      <c r="Q8" s="1917"/>
      <c r="R8" s="604"/>
      <c r="S8" s="604"/>
      <c r="T8" s="604"/>
      <c r="U8" s="604"/>
      <c r="V8" s="151"/>
    </row>
    <row r="9" spans="1:39" s="350" customFormat="1">
      <c r="A9" s="152"/>
      <c r="B9" s="792"/>
      <c r="C9" s="1918" t="s">
        <v>66</v>
      </c>
      <c r="D9" s="1919"/>
      <c r="E9" s="152"/>
      <c r="F9" s="152"/>
      <c r="G9" s="793"/>
      <c r="H9" s="794"/>
      <c r="I9" s="794"/>
      <c r="J9" s="172"/>
      <c r="K9" s="152"/>
      <c r="L9" s="152"/>
      <c r="M9" s="152"/>
      <c r="N9" s="152"/>
      <c r="O9" s="152"/>
      <c r="P9" s="152"/>
      <c r="Q9" s="152"/>
      <c r="R9" s="152"/>
      <c r="S9" s="152"/>
      <c r="T9" s="152"/>
      <c r="U9" s="152"/>
      <c r="V9" s="349"/>
    </row>
    <row r="10" spans="1:39" s="796" customFormat="1" ht="31.9" hidden="1" customHeight="1">
      <c r="A10" s="152"/>
      <c r="B10" s="792"/>
      <c r="C10" s="455" t="s">
        <v>251</v>
      </c>
      <c r="D10" s="1871" t="s">
        <v>798</v>
      </c>
      <c r="E10" s="1905"/>
      <c r="F10" s="1906"/>
      <c r="G10" s="455"/>
      <c r="H10" s="455"/>
      <c r="I10" s="455"/>
      <c r="J10" s="455"/>
      <c r="K10" s="455"/>
      <c r="L10" s="795"/>
      <c r="M10" s="152"/>
      <c r="N10" s="152"/>
      <c r="O10" s="152"/>
      <c r="P10" s="152"/>
      <c r="Q10" s="152"/>
      <c r="R10" s="152"/>
      <c r="S10" s="152"/>
      <c r="T10" s="152"/>
      <c r="U10" s="152"/>
      <c r="V10" s="152"/>
    </row>
    <row r="11" spans="1:39" s="796" customFormat="1" ht="20.45" hidden="1" customHeight="1">
      <c r="A11" s="152"/>
      <c r="B11" s="792"/>
      <c r="C11" s="568"/>
      <c r="D11" s="1868" t="s">
        <v>799</v>
      </c>
      <c r="E11" s="1869"/>
      <c r="F11" s="1870"/>
      <c r="G11" s="459"/>
      <c r="H11" s="455"/>
      <c r="I11" s="455"/>
      <c r="J11" s="455"/>
      <c r="K11" s="455"/>
      <c r="L11" s="795"/>
      <c r="M11" s="782"/>
      <c r="N11" s="782"/>
      <c r="O11" s="782"/>
      <c r="P11" s="782"/>
      <c r="Q11" s="782"/>
      <c r="R11" s="782"/>
      <c r="S11" s="456"/>
      <c r="T11" s="456"/>
      <c r="U11" s="458"/>
      <c r="V11" s="391"/>
      <c r="W11" s="284"/>
      <c r="X11" s="284"/>
      <c r="Y11" s="284"/>
      <c r="Z11" s="284"/>
      <c r="AA11" s="284"/>
      <c r="AB11" s="284"/>
      <c r="AC11" s="284"/>
      <c r="AD11" s="284"/>
      <c r="AE11" s="284"/>
      <c r="AF11" s="284"/>
      <c r="AG11" s="284"/>
      <c r="AH11" s="284"/>
      <c r="AI11" s="284"/>
      <c r="AJ11" s="284"/>
      <c r="AK11" s="284"/>
      <c r="AL11" s="284"/>
      <c r="AM11" s="284"/>
    </row>
    <row r="12" spans="1:39" s="150" customFormat="1" hidden="1">
      <c r="A12" s="604"/>
      <c r="B12" s="749"/>
      <c r="C12" s="754"/>
      <c r="D12" s="755"/>
      <c r="E12" s="754"/>
      <c r="F12" s="507"/>
      <c r="G12" s="507"/>
      <c r="H12" s="754"/>
      <c r="I12" s="754"/>
      <c r="J12" s="754"/>
      <c r="K12" s="754"/>
      <c r="L12" s="755"/>
      <c r="M12" s="756"/>
      <c r="N12" s="756"/>
      <c r="O12" s="756"/>
      <c r="P12" s="756"/>
      <c r="Q12" s="756">
        <v>1</v>
      </c>
      <c r="R12" s="756">
        <f>I12</f>
        <v>0</v>
      </c>
      <c r="S12" s="754"/>
      <c r="T12" s="754"/>
      <c r="U12" s="754"/>
      <c r="V12" s="390"/>
      <c r="W12" s="298"/>
      <c r="X12" s="298">
        <v>1</v>
      </c>
      <c r="Y12" s="298">
        <f>I12</f>
        <v>0</v>
      </c>
      <c r="Z12" s="298"/>
      <c r="AA12" s="298"/>
      <c r="AB12" s="298"/>
      <c r="AC12" s="298"/>
      <c r="AD12" s="298"/>
      <c r="AE12" s="298"/>
      <c r="AF12" s="298"/>
      <c r="AG12" s="298"/>
      <c r="AH12" s="298"/>
      <c r="AI12" s="298"/>
      <c r="AJ12" s="298"/>
      <c r="AK12" s="298"/>
      <c r="AL12" s="298"/>
      <c r="AM12" s="298"/>
    </row>
    <row r="13" spans="1:39" s="796" customFormat="1" ht="21.6" hidden="1" customHeight="1">
      <c r="A13" s="152"/>
      <c r="B13" s="792"/>
      <c r="C13" s="455" t="s">
        <v>252</v>
      </c>
      <c r="D13" s="1871" t="s">
        <v>1130</v>
      </c>
      <c r="E13" s="1875"/>
      <c r="F13" s="1872"/>
      <c r="G13" s="459"/>
      <c r="H13" s="172"/>
      <c r="I13" s="172"/>
      <c r="J13" s="172"/>
      <c r="K13" s="172"/>
      <c r="L13" s="797"/>
      <c r="M13" s="152"/>
      <c r="N13" s="798"/>
      <c r="O13" s="798"/>
      <c r="P13" s="798"/>
      <c r="Q13" s="799"/>
      <c r="R13" s="152"/>
      <c r="S13" s="152"/>
      <c r="T13" s="152"/>
      <c r="U13" s="152"/>
      <c r="V13" s="152"/>
    </row>
    <row r="14" spans="1:39" s="150" customFormat="1" hidden="1">
      <c r="A14" s="604"/>
      <c r="B14" s="749"/>
      <c r="C14" s="92"/>
      <c r="D14" s="12"/>
      <c r="E14" s="92"/>
      <c r="F14" s="600"/>
      <c r="G14" s="92"/>
      <c r="H14" s="92"/>
      <c r="I14" s="92"/>
      <c r="J14" s="609"/>
      <c r="K14" s="92"/>
      <c r="L14" s="12"/>
      <c r="M14" s="604"/>
      <c r="N14" s="604"/>
      <c r="O14" s="604"/>
      <c r="P14" s="604"/>
      <c r="Q14" s="604"/>
      <c r="R14" s="604"/>
      <c r="S14" s="604"/>
      <c r="T14" s="604"/>
      <c r="U14" s="604"/>
      <c r="V14" s="155"/>
    </row>
    <row r="15" spans="1:39" s="150" customFormat="1" ht="109.9" hidden="1" customHeight="1">
      <c r="A15" s="604"/>
      <c r="B15" s="749"/>
      <c r="C15" s="92"/>
      <c r="D15" s="12"/>
      <c r="E15" s="92"/>
      <c r="F15" s="92"/>
      <c r="G15" s="92"/>
      <c r="H15" s="92"/>
      <c r="I15" s="92"/>
      <c r="J15" s="609"/>
      <c r="K15" s="92"/>
      <c r="L15" s="12"/>
      <c r="M15" s="604"/>
      <c r="N15" s="604"/>
      <c r="O15" s="604"/>
      <c r="P15" s="604"/>
      <c r="Q15" s="604"/>
      <c r="R15" s="604"/>
      <c r="S15" s="604"/>
      <c r="T15" s="604"/>
      <c r="U15" s="604"/>
      <c r="V15" s="155"/>
    </row>
    <row r="16" spans="1:39" s="150" customFormat="1" ht="68.45" hidden="1" customHeight="1">
      <c r="A16" s="604"/>
      <c r="B16" s="749"/>
      <c r="C16" s="92"/>
      <c r="D16" s="12"/>
      <c r="E16" s="92"/>
      <c r="F16" s="92"/>
      <c r="G16" s="92"/>
      <c r="H16" s="92"/>
      <c r="I16" s="92"/>
      <c r="J16" s="609"/>
      <c r="K16" s="92"/>
      <c r="L16" s="12"/>
      <c r="M16" s="604"/>
      <c r="N16" s="604"/>
      <c r="O16" s="604"/>
      <c r="P16" s="604"/>
      <c r="Q16" s="604"/>
      <c r="R16" s="604"/>
      <c r="S16" s="604"/>
      <c r="T16" s="604"/>
      <c r="U16" s="604"/>
      <c r="V16" s="155"/>
    </row>
    <row r="17" spans="1:22" s="150" customFormat="1" hidden="1">
      <c r="A17" s="604"/>
      <c r="B17" s="749"/>
      <c r="C17" s="92"/>
      <c r="D17" s="12"/>
      <c r="E17" s="92"/>
      <c r="F17" s="92"/>
      <c r="G17" s="92"/>
      <c r="H17" s="92"/>
      <c r="I17" s="92"/>
      <c r="J17" s="609"/>
      <c r="K17" s="92"/>
      <c r="L17" s="12"/>
      <c r="M17" s="604"/>
      <c r="N17" s="604"/>
      <c r="O17" s="604"/>
      <c r="P17" s="604"/>
      <c r="Q17" s="604"/>
      <c r="R17" s="604"/>
      <c r="S17" s="604"/>
      <c r="T17" s="604"/>
      <c r="U17" s="604"/>
      <c r="V17" s="155"/>
    </row>
    <row r="18" spans="1:22" s="150" customFormat="1" hidden="1">
      <c r="A18" s="604"/>
      <c r="B18" s="749"/>
      <c r="C18" s="92"/>
      <c r="D18" s="12"/>
      <c r="E18" s="92"/>
      <c r="F18" s="92"/>
      <c r="G18" s="92"/>
      <c r="H18" s="92"/>
      <c r="I18" s="92"/>
      <c r="J18" s="609"/>
      <c r="K18" s="92"/>
      <c r="L18" s="12"/>
      <c r="M18" s="604"/>
      <c r="N18" s="604"/>
      <c r="O18" s="604"/>
      <c r="P18" s="604"/>
      <c r="Q18" s="604"/>
      <c r="R18" s="604"/>
      <c r="S18" s="604"/>
      <c r="T18" s="604"/>
      <c r="U18" s="604"/>
      <c r="V18" s="155"/>
    </row>
    <row r="19" spans="1:22" s="150" customFormat="1" ht="52.9" hidden="1" customHeight="1">
      <c r="A19" s="604"/>
      <c r="B19" s="749"/>
      <c r="C19" s="92"/>
      <c r="D19" s="12"/>
      <c r="E19" s="92"/>
      <c r="F19" s="92"/>
      <c r="G19" s="92"/>
      <c r="H19" s="92"/>
      <c r="I19" s="92"/>
      <c r="J19" s="609"/>
      <c r="K19" s="92"/>
      <c r="L19" s="12"/>
      <c r="M19" s="604"/>
      <c r="N19" s="604"/>
      <c r="O19" s="604"/>
      <c r="P19" s="604"/>
      <c r="Q19" s="604"/>
      <c r="R19" s="604"/>
      <c r="S19" s="604"/>
      <c r="T19" s="604"/>
      <c r="U19" s="604"/>
      <c r="V19" s="155"/>
    </row>
    <row r="20" spans="1:22" s="150" customFormat="1" ht="53.45" hidden="1" customHeight="1">
      <c r="A20" s="604"/>
      <c r="B20" s="749"/>
      <c r="C20" s="92"/>
      <c r="D20" s="12"/>
      <c r="E20" s="92"/>
      <c r="F20" s="92"/>
      <c r="G20" s="92"/>
      <c r="H20" s="92"/>
      <c r="I20" s="92"/>
      <c r="J20" s="609"/>
      <c r="K20" s="92"/>
      <c r="L20" s="12"/>
      <c r="M20" s="604"/>
      <c r="N20" s="604"/>
      <c r="O20" s="604"/>
      <c r="P20" s="604"/>
      <c r="Q20" s="604"/>
      <c r="R20" s="604"/>
      <c r="S20" s="604"/>
      <c r="T20" s="604"/>
      <c r="U20" s="604"/>
      <c r="V20" s="155"/>
    </row>
    <row r="21" spans="1:22" s="150" customFormat="1" ht="69" hidden="1" customHeight="1">
      <c r="A21" s="604"/>
      <c r="B21" s="749"/>
      <c r="C21" s="92"/>
      <c r="D21" s="12"/>
      <c r="E21" s="92"/>
      <c r="F21" s="92"/>
      <c r="G21" s="92"/>
      <c r="H21" s="92"/>
      <c r="I21" s="92"/>
      <c r="J21" s="609"/>
      <c r="K21" s="92"/>
      <c r="L21" s="12"/>
      <c r="M21" s="604"/>
      <c r="N21" s="604"/>
      <c r="O21" s="604"/>
      <c r="P21" s="604"/>
      <c r="Q21" s="604"/>
      <c r="R21" s="604"/>
      <c r="S21" s="604"/>
      <c r="T21" s="604"/>
      <c r="U21" s="604"/>
      <c r="V21" s="155"/>
    </row>
    <row r="22" spans="1:22" s="150" customFormat="1" ht="76.150000000000006" hidden="1" customHeight="1">
      <c r="A22" s="604"/>
      <c r="B22" s="749"/>
      <c r="C22" s="92"/>
      <c r="D22" s="757"/>
      <c r="E22" s="601"/>
      <c r="F22" s="92"/>
      <c r="G22" s="440"/>
      <c r="H22" s="440"/>
      <c r="I22" s="440"/>
      <c r="J22" s="609"/>
      <c r="K22" s="601"/>
      <c r="L22" s="757"/>
      <c r="M22" s="604"/>
      <c r="N22" s="604"/>
      <c r="O22" s="604"/>
      <c r="P22" s="604"/>
      <c r="Q22" s="604"/>
      <c r="R22" s="604"/>
      <c r="S22" s="604"/>
      <c r="T22" s="604">
        <v>1</v>
      </c>
      <c r="U22" s="753">
        <f>I22</f>
        <v>0</v>
      </c>
      <c r="V22" s="155"/>
    </row>
    <row r="23" spans="1:22" s="150" customFormat="1" hidden="1">
      <c r="A23" s="604"/>
      <c r="B23" s="749"/>
      <c r="C23" s="92"/>
      <c r="D23" s="757"/>
      <c r="E23" s="601"/>
      <c r="F23" s="92"/>
      <c r="G23" s="440"/>
      <c r="H23" s="440"/>
      <c r="I23" s="440"/>
      <c r="J23" s="609"/>
      <c r="K23" s="609"/>
      <c r="L23" s="757"/>
      <c r="M23" s="604"/>
      <c r="N23" s="604"/>
      <c r="O23" s="604"/>
      <c r="P23" s="604"/>
      <c r="Q23" s="604"/>
      <c r="R23" s="604"/>
      <c r="S23" s="604"/>
      <c r="T23" s="604">
        <v>1</v>
      </c>
      <c r="U23" s="753">
        <f>I23</f>
        <v>0</v>
      </c>
      <c r="V23" s="155"/>
    </row>
    <row r="24" spans="1:22" s="150" customFormat="1" ht="135" hidden="1" customHeight="1">
      <c r="A24" s="604"/>
      <c r="B24" s="749"/>
      <c r="C24" s="92"/>
      <c r="D24" s="12"/>
      <c r="E24" s="92"/>
      <c r="F24" s="92"/>
      <c r="G24" s="609"/>
      <c r="H24" s="609"/>
      <c r="I24" s="609"/>
      <c r="J24" s="609"/>
      <c r="K24" s="601"/>
      <c r="L24" s="12"/>
      <c r="M24" s="604"/>
      <c r="N24" s="604"/>
      <c r="O24" s="604"/>
      <c r="P24" s="604"/>
      <c r="Q24" s="604"/>
      <c r="R24" s="604"/>
      <c r="S24" s="604"/>
      <c r="T24" s="604">
        <v>1</v>
      </c>
      <c r="U24" s="753">
        <f>I24</f>
        <v>0</v>
      </c>
      <c r="V24" s="155"/>
    </row>
    <row r="25" spans="1:22" s="796" customFormat="1" hidden="1">
      <c r="A25" s="604"/>
      <c r="B25" s="749"/>
      <c r="C25" s="1871" t="s">
        <v>179</v>
      </c>
      <c r="D25" s="1872"/>
      <c r="E25" s="274"/>
      <c r="F25" s="274"/>
      <c r="G25" s="459"/>
      <c r="H25" s="172"/>
      <c r="I25" s="172"/>
      <c r="J25" s="172"/>
      <c r="K25" s="172"/>
      <c r="L25" s="797"/>
      <c r="M25" s="604"/>
      <c r="N25" s="798"/>
      <c r="O25" s="798"/>
      <c r="P25" s="798"/>
      <c r="Q25" s="799"/>
      <c r="R25" s="152"/>
      <c r="S25" s="152"/>
      <c r="T25" s="152"/>
      <c r="U25" s="794"/>
      <c r="V25" s="152"/>
    </row>
    <row r="26" spans="1:22" s="801" customFormat="1" ht="21.6" hidden="1" customHeight="1">
      <c r="A26" s="783"/>
      <c r="B26" s="347"/>
      <c r="C26" s="455" t="s">
        <v>252</v>
      </c>
      <c r="D26" s="1871" t="s">
        <v>1130</v>
      </c>
      <c r="E26" s="1875"/>
      <c r="F26" s="1872"/>
      <c r="G26" s="459"/>
      <c r="H26" s="172"/>
      <c r="I26" s="172"/>
      <c r="J26" s="172"/>
      <c r="K26" s="172"/>
      <c r="L26" s="797"/>
      <c r="M26" s="660"/>
      <c r="N26" s="800"/>
      <c r="O26" s="800"/>
      <c r="P26" s="800"/>
      <c r="Q26" s="799"/>
      <c r="R26" s="800"/>
      <c r="S26" s="800"/>
      <c r="T26" s="800"/>
      <c r="U26" s="800"/>
      <c r="V26" s="800"/>
    </row>
    <row r="27" spans="1:22" s="150" customFormat="1" ht="84.6" hidden="1" customHeight="1">
      <c r="A27" s="604"/>
      <c r="B27" s="749"/>
      <c r="C27" s="995">
        <v>62</v>
      </c>
      <c r="D27" s="1000" t="s">
        <v>1355</v>
      </c>
      <c r="E27" s="997" t="s">
        <v>70</v>
      </c>
      <c r="F27" s="995" t="s">
        <v>1356</v>
      </c>
      <c r="G27" s="995">
        <v>18.7</v>
      </c>
      <c r="H27" s="995">
        <v>0.5</v>
      </c>
      <c r="I27" s="995"/>
      <c r="J27" s="997" t="s">
        <v>13</v>
      </c>
      <c r="K27" s="995" t="s">
        <v>1357</v>
      </c>
      <c r="L27" s="1002" t="s">
        <v>1358</v>
      </c>
      <c r="M27" s="604"/>
      <c r="N27" s="752"/>
      <c r="O27" s="752"/>
      <c r="P27" s="752"/>
      <c r="Q27" s="756"/>
      <c r="R27" s="756"/>
      <c r="S27" s="604"/>
      <c r="T27" s="604"/>
      <c r="U27" s="753"/>
      <c r="V27" s="155"/>
    </row>
    <row r="28" spans="1:22" s="150" customFormat="1" ht="84.6" hidden="1" customHeight="1">
      <c r="A28" s="604"/>
      <c r="B28" s="749"/>
      <c r="C28" s="995">
        <v>74</v>
      </c>
      <c r="D28" s="124" t="s">
        <v>1359</v>
      </c>
      <c r="E28" s="125" t="s">
        <v>24</v>
      </c>
      <c r="F28" s="125" t="s">
        <v>52</v>
      </c>
      <c r="G28" s="125" t="s">
        <v>1360</v>
      </c>
      <c r="H28" s="13">
        <v>0.3</v>
      </c>
      <c r="I28" s="13">
        <v>0.3</v>
      </c>
      <c r="J28" s="995" t="s">
        <v>13</v>
      </c>
      <c r="K28" s="125" t="s">
        <v>1361</v>
      </c>
      <c r="L28" s="13" t="s">
        <v>1362</v>
      </c>
      <c r="M28" s="604"/>
      <c r="N28" s="752"/>
      <c r="O28" s="752"/>
      <c r="P28" s="752"/>
      <c r="Q28" s="756"/>
      <c r="R28" s="756"/>
      <c r="S28" s="604"/>
      <c r="T28" s="604"/>
      <c r="U28" s="753"/>
      <c r="V28" s="155"/>
    </row>
    <row r="29" spans="1:22" s="150" customFormat="1" ht="84.6" hidden="1" customHeight="1">
      <c r="A29" s="604"/>
      <c r="B29" s="749"/>
      <c r="C29" s="995">
        <v>75</v>
      </c>
      <c r="D29" s="124" t="s">
        <v>1363</v>
      </c>
      <c r="E29" s="125" t="s">
        <v>24</v>
      </c>
      <c r="F29" s="125" t="s">
        <v>52</v>
      </c>
      <c r="G29" s="125">
        <v>0.4</v>
      </c>
      <c r="H29" s="13">
        <v>0.4</v>
      </c>
      <c r="I29" s="13">
        <v>0.4</v>
      </c>
      <c r="J29" s="995" t="s">
        <v>13</v>
      </c>
      <c r="K29" s="125" t="s">
        <v>1364</v>
      </c>
      <c r="L29" s="13" t="s">
        <v>1362</v>
      </c>
      <c r="M29" s="604"/>
      <c r="N29" s="752"/>
      <c r="O29" s="752"/>
      <c r="P29" s="752"/>
      <c r="Q29" s="756"/>
      <c r="R29" s="756"/>
      <c r="S29" s="604"/>
      <c r="T29" s="604"/>
      <c r="U29" s="753"/>
      <c r="V29" s="155"/>
    </row>
    <row r="30" spans="1:22" s="150" customFormat="1" ht="84.6" hidden="1" customHeight="1">
      <c r="A30" s="604"/>
      <c r="B30" s="749"/>
      <c r="C30" s="995">
        <v>76</v>
      </c>
      <c r="D30" s="124" t="s">
        <v>1365</v>
      </c>
      <c r="E30" s="125" t="s">
        <v>24</v>
      </c>
      <c r="F30" s="125" t="s">
        <v>52</v>
      </c>
      <c r="G30" s="125">
        <v>0.2</v>
      </c>
      <c r="H30" s="13">
        <v>0.2</v>
      </c>
      <c r="I30" s="13">
        <v>0.2</v>
      </c>
      <c r="J30" s="995" t="s">
        <v>13</v>
      </c>
      <c r="K30" s="125" t="s">
        <v>1366</v>
      </c>
      <c r="L30" s="13" t="s">
        <v>1362</v>
      </c>
      <c r="M30" s="604"/>
      <c r="N30" s="752"/>
      <c r="O30" s="752"/>
      <c r="P30" s="752"/>
      <c r="Q30" s="756"/>
      <c r="R30" s="756"/>
      <c r="S30" s="604"/>
      <c r="T30" s="604"/>
      <c r="U30" s="753"/>
      <c r="V30" s="155"/>
    </row>
    <row r="31" spans="1:22" s="150" customFormat="1" ht="84.6" hidden="1" customHeight="1">
      <c r="A31" s="604"/>
      <c r="B31" s="749"/>
      <c r="C31" s="995">
        <v>77</v>
      </c>
      <c r="D31" s="124" t="s">
        <v>1367</v>
      </c>
      <c r="E31" s="125" t="s">
        <v>24</v>
      </c>
      <c r="F31" s="125" t="s">
        <v>52</v>
      </c>
      <c r="G31" s="125">
        <v>0.68</v>
      </c>
      <c r="H31" s="13">
        <v>0.68</v>
      </c>
      <c r="I31" s="13">
        <v>0.68</v>
      </c>
      <c r="J31" s="995" t="s">
        <v>13</v>
      </c>
      <c r="K31" s="125" t="s">
        <v>1368</v>
      </c>
      <c r="L31" s="13" t="s">
        <v>1362</v>
      </c>
      <c r="M31" s="604"/>
      <c r="N31" s="752"/>
      <c r="O31" s="752"/>
      <c r="P31" s="752"/>
      <c r="Q31" s="756"/>
      <c r="R31" s="756"/>
      <c r="S31" s="604"/>
      <c r="T31" s="604"/>
      <c r="U31" s="753"/>
      <c r="V31" s="155"/>
    </row>
    <row r="32" spans="1:22" s="150" customFormat="1" ht="84.6" hidden="1" customHeight="1">
      <c r="A32" s="604"/>
      <c r="B32" s="749"/>
      <c r="C32" s="995">
        <v>78</v>
      </c>
      <c r="D32" s="124" t="s">
        <v>1369</v>
      </c>
      <c r="E32" s="125" t="s">
        <v>24</v>
      </c>
      <c r="F32" s="125" t="s">
        <v>52</v>
      </c>
      <c r="G32" s="125">
        <v>0.6</v>
      </c>
      <c r="H32" s="13">
        <v>0.6</v>
      </c>
      <c r="I32" s="13">
        <v>0.6</v>
      </c>
      <c r="J32" s="995" t="s">
        <v>13</v>
      </c>
      <c r="K32" s="125" t="s">
        <v>1330</v>
      </c>
      <c r="L32" s="13" t="s">
        <v>1362</v>
      </c>
      <c r="M32" s="604"/>
      <c r="N32" s="752"/>
      <c r="O32" s="752"/>
      <c r="P32" s="752"/>
      <c r="Q32" s="756"/>
      <c r="R32" s="756"/>
      <c r="S32" s="604"/>
      <c r="T32" s="604"/>
      <c r="U32" s="753"/>
      <c r="V32" s="155"/>
    </row>
    <row r="33" spans="1:22" s="150" customFormat="1" ht="84.6" hidden="1" customHeight="1">
      <c r="A33" s="604"/>
      <c r="B33" s="749"/>
      <c r="C33" s="995">
        <v>79</v>
      </c>
      <c r="D33" s="124" t="s">
        <v>1370</v>
      </c>
      <c r="E33" s="125" t="s">
        <v>24</v>
      </c>
      <c r="F33" s="125" t="s">
        <v>52</v>
      </c>
      <c r="G33" s="125">
        <v>0.7</v>
      </c>
      <c r="H33" s="13">
        <v>0.7</v>
      </c>
      <c r="I33" s="13">
        <v>0.7</v>
      </c>
      <c r="J33" s="995" t="s">
        <v>13</v>
      </c>
      <c r="K33" s="125" t="s">
        <v>1330</v>
      </c>
      <c r="L33" s="13" t="s">
        <v>1362</v>
      </c>
      <c r="M33" s="604"/>
      <c r="N33" s="752"/>
      <c r="O33" s="752"/>
      <c r="P33" s="752"/>
      <c r="Q33" s="756"/>
      <c r="R33" s="756"/>
      <c r="S33" s="604"/>
      <c r="T33" s="604"/>
      <c r="U33" s="753"/>
      <c r="V33" s="155"/>
    </row>
    <row r="34" spans="1:22" s="150" customFormat="1" ht="84.6" hidden="1" customHeight="1">
      <c r="A34" s="604"/>
      <c r="B34" s="749"/>
      <c r="C34" s="995">
        <v>80</v>
      </c>
      <c r="D34" s="124" t="s">
        <v>1371</v>
      </c>
      <c r="E34" s="125" t="s">
        <v>24</v>
      </c>
      <c r="F34" s="125" t="s">
        <v>52</v>
      </c>
      <c r="G34" s="125" t="s">
        <v>1372</v>
      </c>
      <c r="H34" s="13">
        <v>0.1</v>
      </c>
      <c r="I34" s="13">
        <v>0.1</v>
      </c>
      <c r="J34" s="995" t="s">
        <v>13</v>
      </c>
      <c r="K34" s="125" t="s">
        <v>1336</v>
      </c>
      <c r="L34" s="13" t="s">
        <v>1362</v>
      </c>
      <c r="M34" s="604"/>
      <c r="N34" s="752"/>
      <c r="O34" s="752"/>
      <c r="P34" s="752"/>
      <c r="Q34" s="756"/>
      <c r="R34" s="756"/>
      <c r="S34" s="604"/>
      <c r="T34" s="604"/>
      <c r="U34" s="753"/>
      <c r="V34" s="155"/>
    </row>
    <row r="35" spans="1:22" s="150" customFormat="1" ht="84.6" hidden="1" customHeight="1">
      <c r="A35" s="604"/>
      <c r="B35" s="749"/>
      <c r="C35" s="995">
        <v>81</v>
      </c>
      <c r="D35" s="124" t="s">
        <v>1373</v>
      </c>
      <c r="E35" s="125" t="s">
        <v>24</v>
      </c>
      <c r="F35" s="125" t="s">
        <v>52</v>
      </c>
      <c r="G35" s="125">
        <v>1.2</v>
      </c>
      <c r="H35" s="13">
        <v>1.2</v>
      </c>
      <c r="I35" s="13">
        <v>1.2</v>
      </c>
      <c r="J35" s="995" t="s">
        <v>13</v>
      </c>
      <c r="K35" s="125" t="s">
        <v>1368</v>
      </c>
      <c r="L35" s="13" t="s">
        <v>1374</v>
      </c>
      <c r="M35" s="604"/>
      <c r="N35" s="752"/>
      <c r="O35" s="752"/>
      <c r="P35" s="752"/>
      <c r="Q35" s="756"/>
      <c r="R35" s="756"/>
      <c r="S35" s="604"/>
      <c r="T35" s="604"/>
      <c r="U35" s="753"/>
      <c r="V35" s="155"/>
    </row>
    <row r="36" spans="1:22" s="150" customFormat="1" ht="84.6" hidden="1" customHeight="1">
      <c r="A36" s="604"/>
      <c r="B36" s="749"/>
      <c r="C36" s="995">
        <v>82</v>
      </c>
      <c r="D36" s="124" t="s">
        <v>1375</v>
      </c>
      <c r="E36" s="125" t="s">
        <v>24</v>
      </c>
      <c r="F36" s="125" t="s">
        <v>52</v>
      </c>
      <c r="G36" s="125">
        <v>0.25</v>
      </c>
      <c r="H36" s="13">
        <v>0.25</v>
      </c>
      <c r="I36" s="13">
        <v>0.25</v>
      </c>
      <c r="J36" s="995" t="s">
        <v>13</v>
      </c>
      <c r="K36" s="125" t="s">
        <v>1361</v>
      </c>
      <c r="L36" s="13" t="s">
        <v>1374</v>
      </c>
      <c r="M36" s="604"/>
      <c r="N36" s="752"/>
      <c r="O36" s="752"/>
      <c r="P36" s="752"/>
      <c r="Q36" s="756"/>
      <c r="R36" s="756"/>
      <c r="S36" s="604"/>
      <c r="T36" s="604"/>
      <c r="U36" s="753"/>
      <c r="V36" s="155"/>
    </row>
    <row r="37" spans="1:22" s="150" customFormat="1" ht="84.6" hidden="1" customHeight="1">
      <c r="A37" s="604"/>
      <c r="B37" s="749"/>
      <c r="C37" s="995">
        <v>83</v>
      </c>
      <c r="D37" s="124" t="s">
        <v>1376</v>
      </c>
      <c r="E37" s="125" t="s">
        <v>24</v>
      </c>
      <c r="F37" s="125" t="s">
        <v>52</v>
      </c>
      <c r="G37" s="125">
        <v>0.5</v>
      </c>
      <c r="H37" s="13">
        <v>0.5</v>
      </c>
      <c r="I37" s="13">
        <v>0.5</v>
      </c>
      <c r="J37" s="995" t="s">
        <v>13</v>
      </c>
      <c r="K37" s="125" t="s">
        <v>1377</v>
      </c>
      <c r="L37" s="13" t="s">
        <v>1374</v>
      </c>
      <c r="M37" s="604"/>
      <c r="N37" s="752"/>
      <c r="O37" s="752"/>
      <c r="P37" s="752"/>
      <c r="Q37" s="756"/>
      <c r="R37" s="756"/>
      <c r="S37" s="604"/>
      <c r="T37" s="604"/>
      <c r="U37" s="753"/>
      <c r="V37" s="155"/>
    </row>
    <row r="38" spans="1:22" s="150" customFormat="1" ht="84.6" hidden="1" customHeight="1">
      <c r="A38" s="604"/>
      <c r="B38" s="749"/>
      <c r="C38" s="995">
        <v>84</v>
      </c>
      <c r="D38" s="124" t="s">
        <v>1378</v>
      </c>
      <c r="E38" s="125" t="s">
        <v>24</v>
      </c>
      <c r="F38" s="125" t="s">
        <v>52</v>
      </c>
      <c r="G38" s="125">
        <v>0.55000000000000004</v>
      </c>
      <c r="H38" s="13">
        <v>0.55000000000000004</v>
      </c>
      <c r="I38" s="13">
        <v>0.55000000000000004</v>
      </c>
      <c r="J38" s="995" t="s">
        <v>13</v>
      </c>
      <c r="K38" s="125" t="s">
        <v>1343</v>
      </c>
      <c r="L38" s="13" t="s">
        <v>1374</v>
      </c>
      <c r="M38" s="604"/>
      <c r="N38" s="752"/>
      <c r="O38" s="752"/>
      <c r="P38" s="752"/>
      <c r="Q38" s="756"/>
      <c r="R38" s="756"/>
      <c r="S38" s="604"/>
      <c r="T38" s="604"/>
      <c r="U38" s="753"/>
      <c r="V38" s="155"/>
    </row>
    <row r="39" spans="1:22" s="150" customFormat="1" ht="84.6" hidden="1" customHeight="1">
      <c r="A39" s="604"/>
      <c r="B39" s="749"/>
      <c r="C39" s="995">
        <v>85</v>
      </c>
      <c r="D39" s="124" t="s">
        <v>1379</v>
      </c>
      <c r="E39" s="125" t="s">
        <v>24</v>
      </c>
      <c r="F39" s="125" t="s">
        <v>52</v>
      </c>
      <c r="G39" s="125">
        <v>0.5</v>
      </c>
      <c r="H39" s="13">
        <v>0.5</v>
      </c>
      <c r="I39" s="13">
        <v>0.5</v>
      </c>
      <c r="J39" s="995" t="s">
        <v>13</v>
      </c>
      <c r="K39" s="125" t="s">
        <v>1380</v>
      </c>
      <c r="L39" s="13" t="s">
        <v>1374</v>
      </c>
      <c r="M39" s="604"/>
      <c r="N39" s="752"/>
      <c r="O39" s="752"/>
      <c r="P39" s="752"/>
      <c r="Q39" s="756"/>
      <c r="R39" s="756"/>
      <c r="S39" s="604"/>
      <c r="T39" s="604"/>
      <c r="U39" s="753"/>
      <c r="V39" s="155"/>
    </row>
    <row r="40" spans="1:22" s="150" customFormat="1" ht="84.6" hidden="1" customHeight="1">
      <c r="A40" s="604"/>
      <c r="B40" s="749"/>
      <c r="C40" s="995">
        <v>86</v>
      </c>
      <c r="D40" s="124" t="s">
        <v>1381</v>
      </c>
      <c r="E40" s="125" t="s">
        <v>31</v>
      </c>
      <c r="F40" s="125" t="s">
        <v>52</v>
      </c>
      <c r="G40" s="125" t="s">
        <v>1382</v>
      </c>
      <c r="H40" s="13"/>
      <c r="I40" s="13">
        <v>0.2</v>
      </c>
      <c r="J40" s="995" t="s">
        <v>13</v>
      </c>
      <c r="K40" s="125" t="s">
        <v>1361</v>
      </c>
      <c r="L40" s="13" t="s">
        <v>1362</v>
      </c>
      <c r="M40" s="604"/>
      <c r="N40" s="752"/>
      <c r="O40" s="752"/>
      <c r="P40" s="752"/>
      <c r="Q40" s="756"/>
      <c r="R40" s="756"/>
      <c r="S40" s="604"/>
      <c r="T40" s="604"/>
      <c r="U40" s="753"/>
      <c r="V40" s="155"/>
    </row>
    <row r="41" spans="1:22" s="150" customFormat="1" ht="84.6" hidden="1" customHeight="1">
      <c r="A41" s="604"/>
      <c r="B41" s="749"/>
      <c r="C41" s="995">
        <v>87</v>
      </c>
      <c r="D41" s="124" t="s">
        <v>1383</v>
      </c>
      <c r="E41" s="125" t="s">
        <v>31</v>
      </c>
      <c r="F41" s="125" t="s">
        <v>52</v>
      </c>
      <c r="G41" s="125">
        <v>0.15</v>
      </c>
      <c r="H41" s="13">
        <v>0.15</v>
      </c>
      <c r="I41" s="13">
        <v>0.15</v>
      </c>
      <c r="J41" s="995" t="s">
        <v>13</v>
      </c>
      <c r="K41" s="125" t="s">
        <v>1384</v>
      </c>
      <c r="L41" s="13" t="s">
        <v>1362</v>
      </c>
      <c r="M41" s="604"/>
      <c r="N41" s="752"/>
      <c r="O41" s="752"/>
      <c r="P41" s="752"/>
      <c r="Q41" s="756"/>
      <c r="R41" s="756"/>
      <c r="S41" s="604"/>
      <c r="T41" s="604"/>
      <c r="U41" s="753"/>
      <c r="V41" s="155"/>
    </row>
    <row r="42" spans="1:22" s="150" customFormat="1" ht="84.6" hidden="1" customHeight="1">
      <c r="A42" s="604"/>
      <c r="B42" s="749"/>
      <c r="C42" s="995">
        <v>88</v>
      </c>
      <c r="D42" s="124" t="s">
        <v>1385</v>
      </c>
      <c r="E42" s="125" t="s">
        <v>31</v>
      </c>
      <c r="F42" s="125" t="s">
        <v>52</v>
      </c>
      <c r="G42" s="125">
        <v>0.25</v>
      </c>
      <c r="H42" s="13">
        <v>0.25</v>
      </c>
      <c r="I42" s="13">
        <v>0.25</v>
      </c>
      <c r="J42" s="995" t="s">
        <v>13</v>
      </c>
      <c r="K42" s="125" t="s">
        <v>1364</v>
      </c>
      <c r="L42" s="13" t="s">
        <v>1362</v>
      </c>
      <c r="M42" s="604"/>
      <c r="N42" s="752"/>
      <c r="O42" s="752"/>
      <c r="P42" s="752"/>
      <c r="Q42" s="756"/>
      <c r="R42" s="756"/>
      <c r="S42" s="604"/>
      <c r="T42" s="604"/>
      <c r="U42" s="753"/>
      <c r="V42" s="155"/>
    </row>
    <row r="43" spans="1:22" s="150" customFormat="1" ht="84.6" hidden="1" customHeight="1">
      <c r="A43" s="604"/>
      <c r="B43" s="749"/>
      <c r="C43" s="995">
        <v>89</v>
      </c>
      <c r="D43" s="124" t="s">
        <v>1386</v>
      </c>
      <c r="E43" s="125" t="s">
        <v>31</v>
      </c>
      <c r="F43" s="125" t="s">
        <v>52</v>
      </c>
      <c r="G43" s="125" t="s">
        <v>1372</v>
      </c>
      <c r="H43" s="13">
        <v>0.1</v>
      </c>
      <c r="I43" s="13">
        <v>0.1</v>
      </c>
      <c r="J43" s="995" t="s">
        <v>13</v>
      </c>
      <c r="K43" s="125" t="s">
        <v>1387</v>
      </c>
      <c r="L43" s="13" t="s">
        <v>1362</v>
      </c>
      <c r="M43" s="604"/>
      <c r="N43" s="752"/>
      <c r="O43" s="752"/>
      <c r="P43" s="752"/>
      <c r="Q43" s="756"/>
      <c r="R43" s="756"/>
      <c r="S43" s="604"/>
      <c r="T43" s="604"/>
      <c r="U43" s="753"/>
      <c r="V43" s="155"/>
    </row>
    <row r="44" spans="1:22" s="150" customFormat="1" ht="84.6" hidden="1" customHeight="1">
      <c r="A44" s="604"/>
      <c r="B44" s="749"/>
      <c r="C44" s="995">
        <v>90</v>
      </c>
      <c r="D44" s="124" t="s">
        <v>1388</v>
      </c>
      <c r="E44" s="125" t="s">
        <v>31</v>
      </c>
      <c r="F44" s="125" t="s">
        <v>52</v>
      </c>
      <c r="G44" s="125">
        <v>0.39</v>
      </c>
      <c r="H44" s="13">
        <v>0.39</v>
      </c>
      <c r="I44" s="13">
        <v>0.39</v>
      </c>
      <c r="J44" s="995" t="s">
        <v>13</v>
      </c>
      <c r="K44" s="125" t="s">
        <v>1311</v>
      </c>
      <c r="L44" s="13" t="s">
        <v>1362</v>
      </c>
      <c r="M44" s="604"/>
      <c r="N44" s="752"/>
      <c r="O44" s="752"/>
      <c r="P44" s="752"/>
      <c r="Q44" s="756"/>
      <c r="R44" s="756"/>
      <c r="S44" s="604"/>
      <c r="T44" s="604"/>
      <c r="U44" s="753"/>
      <c r="V44" s="155"/>
    </row>
    <row r="45" spans="1:22" s="150" customFormat="1" ht="84.6" hidden="1" customHeight="1">
      <c r="A45" s="604"/>
      <c r="B45" s="749"/>
      <c r="C45" s="995">
        <v>91</v>
      </c>
      <c r="D45" s="124" t="s">
        <v>1389</v>
      </c>
      <c r="E45" s="125" t="s">
        <v>31</v>
      </c>
      <c r="F45" s="125" t="s">
        <v>52</v>
      </c>
      <c r="G45" s="125">
        <v>0.25</v>
      </c>
      <c r="H45" s="13">
        <v>0.25</v>
      </c>
      <c r="I45" s="13">
        <v>0.25</v>
      </c>
      <c r="J45" s="995" t="s">
        <v>13</v>
      </c>
      <c r="K45" s="125" t="s">
        <v>1330</v>
      </c>
      <c r="L45" s="13" t="s">
        <v>1362</v>
      </c>
      <c r="M45" s="604"/>
      <c r="N45" s="752"/>
      <c r="O45" s="752"/>
      <c r="P45" s="752"/>
      <c r="Q45" s="756"/>
      <c r="R45" s="756"/>
      <c r="S45" s="604"/>
      <c r="T45" s="604"/>
      <c r="U45" s="753"/>
      <c r="V45" s="155"/>
    </row>
    <row r="46" spans="1:22" s="150" customFormat="1" ht="84.6" hidden="1" customHeight="1">
      <c r="A46" s="604"/>
      <c r="B46" s="749"/>
      <c r="C46" s="995">
        <v>92</v>
      </c>
      <c r="D46" s="124" t="s">
        <v>1390</v>
      </c>
      <c r="E46" s="125" t="s">
        <v>31</v>
      </c>
      <c r="F46" s="125" t="s">
        <v>52</v>
      </c>
      <c r="G46" s="125">
        <v>0.15</v>
      </c>
      <c r="H46" s="13">
        <v>0.15</v>
      </c>
      <c r="I46" s="13">
        <v>0.15</v>
      </c>
      <c r="J46" s="995" t="s">
        <v>13</v>
      </c>
      <c r="K46" s="125" t="s">
        <v>1391</v>
      </c>
      <c r="L46" s="13" t="s">
        <v>1362</v>
      </c>
      <c r="M46" s="604"/>
      <c r="N46" s="752"/>
      <c r="O46" s="752"/>
      <c r="P46" s="752"/>
      <c r="Q46" s="756"/>
      <c r="R46" s="756"/>
      <c r="S46" s="604"/>
      <c r="T46" s="604"/>
      <c r="U46" s="753"/>
      <c r="V46" s="155"/>
    </row>
    <row r="47" spans="1:22" s="150" customFormat="1" ht="84.6" hidden="1" customHeight="1">
      <c r="A47" s="604"/>
      <c r="B47" s="749"/>
      <c r="C47" s="995">
        <v>93</v>
      </c>
      <c r="D47" s="124" t="s">
        <v>1392</v>
      </c>
      <c r="E47" s="125" t="s">
        <v>1393</v>
      </c>
      <c r="F47" s="125" t="s">
        <v>52</v>
      </c>
      <c r="G47" s="125">
        <v>0.1</v>
      </c>
      <c r="H47" s="13">
        <v>0.1</v>
      </c>
      <c r="I47" s="13">
        <v>0.1</v>
      </c>
      <c r="J47" s="995" t="s">
        <v>13</v>
      </c>
      <c r="K47" s="125" t="s">
        <v>1330</v>
      </c>
      <c r="L47" s="13" t="s">
        <v>1362</v>
      </c>
      <c r="M47" s="604"/>
      <c r="N47" s="752"/>
      <c r="O47" s="752"/>
      <c r="P47" s="752"/>
      <c r="Q47" s="756"/>
      <c r="R47" s="756"/>
      <c r="S47" s="604"/>
      <c r="T47" s="604"/>
      <c r="U47" s="753"/>
      <c r="V47" s="155"/>
    </row>
    <row r="48" spans="1:22" s="150" customFormat="1" ht="84.6" hidden="1" customHeight="1">
      <c r="A48" s="604"/>
      <c r="B48" s="749"/>
      <c r="C48" s="995">
        <v>94</v>
      </c>
      <c r="D48" s="124" t="s">
        <v>1394</v>
      </c>
      <c r="E48" s="125" t="s">
        <v>1393</v>
      </c>
      <c r="F48" s="125" t="s">
        <v>52</v>
      </c>
      <c r="G48" s="125" t="s">
        <v>1382</v>
      </c>
      <c r="H48" s="13">
        <v>0.2</v>
      </c>
      <c r="I48" s="13">
        <v>0.2</v>
      </c>
      <c r="J48" s="995" t="s">
        <v>13</v>
      </c>
      <c r="K48" s="125" t="s">
        <v>1364</v>
      </c>
      <c r="L48" s="13" t="s">
        <v>1362</v>
      </c>
      <c r="M48" s="604"/>
      <c r="N48" s="752"/>
      <c r="O48" s="752"/>
      <c r="P48" s="752"/>
      <c r="Q48" s="756"/>
      <c r="R48" s="756"/>
      <c r="S48" s="604"/>
      <c r="T48" s="604"/>
      <c r="U48" s="753"/>
      <c r="V48" s="155"/>
    </row>
    <row r="49" spans="1:53" s="150" customFormat="1" ht="84.6" hidden="1" customHeight="1">
      <c r="A49" s="604"/>
      <c r="B49" s="749"/>
      <c r="C49" s="995">
        <v>109</v>
      </c>
      <c r="D49" s="13" t="s">
        <v>1398</v>
      </c>
      <c r="E49" s="7" t="s">
        <v>22</v>
      </c>
      <c r="F49" s="997" t="s">
        <v>1399</v>
      </c>
      <c r="G49" s="7">
        <v>1E-3</v>
      </c>
      <c r="H49" s="1009"/>
      <c r="I49" s="1009">
        <v>1E-3</v>
      </c>
      <c r="J49" s="995"/>
      <c r="K49" s="125" t="s">
        <v>1400</v>
      </c>
      <c r="L49" s="124" t="s">
        <v>1401</v>
      </c>
      <c r="M49" s="604"/>
      <c r="N49" s="752"/>
      <c r="O49" s="752"/>
      <c r="P49" s="752"/>
      <c r="Q49" s="756"/>
      <c r="R49" s="756"/>
      <c r="S49" s="604"/>
      <c r="T49" s="604"/>
      <c r="U49" s="753"/>
      <c r="V49" s="155"/>
    </row>
    <row r="50" spans="1:53" s="150" customFormat="1" ht="84.6" hidden="1" customHeight="1">
      <c r="A50" s="604"/>
      <c r="B50" s="749"/>
      <c r="C50" s="995">
        <v>110</v>
      </c>
      <c r="D50" s="13" t="s">
        <v>1402</v>
      </c>
      <c r="E50" s="7" t="s">
        <v>22</v>
      </c>
      <c r="F50" s="997" t="s">
        <v>1399</v>
      </c>
      <c r="G50" s="7">
        <v>0.11</v>
      </c>
      <c r="H50" s="1009"/>
      <c r="I50" s="1009">
        <v>0.11</v>
      </c>
      <c r="J50" s="995"/>
      <c r="K50" s="125" t="s">
        <v>1400</v>
      </c>
      <c r="L50" s="124" t="s">
        <v>1401</v>
      </c>
      <c r="M50" s="604"/>
      <c r="N50" s="752"/>
      <c r="O50" s="752"/>
      <c r="P50" s="752"/>
      <c r="Q50" s="756"/>
      <c r="R50" s="756"/>
      <c r="S50" s="604"/>
      <c r="T50" s="604"/>
      <c r="U50" s="753"/>
      <c r="V50" s="155"/>
    </row>
    <row r="51" spans="1:53" s="350" customFormat="1" ht="16.5" hidden="1" customHeight="1">
      <c r="A51" s="604"/>
      <c r="B51" s="749"/>
      <c r="C51" s="1918" t="s">
        <v>180</v>
      </c>
      <c r="D51" s="1918"/>
      <c r="E51" s="152"/>
      <c r="F51" s="152"/>
      <c r="G51" s="793"/>
      <c r="H51" s="794"/>
      <c r="I51" s="818"/>
      <c r="J51" s="172"/>
      <c r="K51" s="152"/>
      <c r="L51" s="152"/>
      <c r="M51" s="604"/>
      <c r="N51" s="798"/>
      <c r="O51" s="798"/>
      <c r="P51" s="798"/>
      <c r="Q51" s="799"/>
      <c r="R51" s="152"/>
      <c r="S51" s="152"/>
      <c r="T51" s="152"/>
      <c r="U51" s="152"/>
      <c r="V51" s="349"/>
    </row>
    <row r="52" spans="1:53" s="801" customFormat="1" ht="21.6" hidden="1" customHeight="1">
      <c r="A52" s="783"/>
      <c r="B52" s="347"/>
      <c r="C52" s="455" t="s">
        <v>252</v>
      </c>
      <c r="D52" s="1871" t="s">
        <v>1130</v>
      </c>
      <c r="E52" s="1875"/>
      <c r="F52" s="1872"/>
      <c r="G52" s="459"/>
      <c r="H52" s="172"/>
      <c r="I52" s="172"/>
      <c r="J52" s="172"/>
      <c r="K52" s="172"/>
      <c r="L52" s="797"/>
      <c r="M52" s="660"/>
      <c r="N52" s="800"/>
      <c r="O52" s="800"/>
      <c r="P52" s="800"/>
      <c r="Q52" s="799"/>
      <c r="R52" s="800"/>
      <c r="S52" s="800"/>
      <c r="T52" s="800"/>
      <c r="U52" s="800"/>
      <c r="V52" s="800"/>
    </row>
    <row r="53" spans="1:53" s="68" customFormat="1" ht="68.45" hidden="1" customHeight="1">
      <c r="A53" s="12"/>
      <c r="B53" s="347"/>
      <c r="C53" s="412">
        <v>15</v>
      </c>
      <c r="D53" s="1017" t="s">
        <v>1449</v>
      </c>
      <c r="E53" s="125" t="s">
        <v>31</v>
      </c>
      <c r="F53" s="1017" t="s">
        <v>1408</v>
      </c>
      <c r="G53" s="1018">
        <v>0.03</v>
      </c>
      <c r="H53" s="1017"/>
      <c r="I53" s="1018">
        <v>0.03</v>
      </c>
      <c r="J53" s="393" t="s">
        <v>11</v>
      </c>
      <c r="K53" s="1018" t="s">
        <v>1450</v>
      </c>
      <c r="L53" s="1017" t="s">
        <v>1451</v>
      </c>
      <c r="M53" s="660"/>
      <c r="N53" s="660">
        <f>G53</f>
        <v>0.03</v>
      </c>
      <c r="O53" s="660"/>
      <c r="P53" s="660"/>
      <c r="Q53" s="660"/>
      <c r="R53" s="660"/>
      <c r="S53" s="660"/>
      <c r="T53" s="660"/>
      <c r="U53" s="660"/>
      <c r="V53" s="148"/>
    </row>
    <row r="54" spans="1:53" s="150" customFormat="1" ht="140.44999999999999" hidden="1" customHeight="1">
      <c r="A54" s="760"/>
      <c r="B54" s="760"/>
      <c r="C54" s="412">
        <v>23</v>
      </c>
      <c r="D54" s="1028" t="s">
        <v>1458</v>
      </c>
      <c r="E54" s="1029" t="s">
        <v>20</v>
      </c>
      <c r="F54" s="1011" t="s">
        <v>1459</v>
      </c>
      <c r="G54" s="1030">
        <v>0.01</v>
      </c>
      <c r="H54" s="1029"/>
      <c r="I54" s="1030">
        <v>0.01</v>
      </c>
      <c r="J54" s="393" t="s">
        <v>11</v>
      </c>
      <c r="K54" s="1029" t="s">
        <v>1460</v>
      </c>
      <c r="L54" s="1028" t="s">
        <v>1461</v>
      </c>
      <c r="M54" s="760"/>
      <c r="N54" s="660">
        <f>G54</f>
        <v>0.01</v>
      </c>
      <c r="O54" s="760"/>
      <c r="P54" s="760"/>
      <c r="Q54" s="760"/>
      <c r="R54" s="760"/>
      <c r="S54" s="760"/>
      <c r="T54" s="604">
        <v>1</v>
      </c>
      <c r="U54" s="753">
        <f t="shared" ref="U54" si="0">I54</f>
        <v>0.01</v>
      </c>
    </row>
    <row r="55" spans="1:53" s="350" customFormat="1" ht="15.75" hidden="1" customHeight="1">
      <c r="A55" s="604"/>
      <c r="B55" s="749"/>
      <c r="C55" s="1918" t="s">
        <v>181</v>
      </c>
      <c r="D55" s="1918"/>
      <c r="E55" s="152"/>
      <c r="F55" s="152"/>
      <c r="G55" s="793"/>
      <c r="H55" s="794"/>
      <c r="I55" s="818"/>
      <c r="J55" s="172"/>
      <c r="K55" s="152"/>
      <c r="L55" s="152"/>
      <c r="M55" s="604"/>
      <c r="N55" s="798"/>
      <c r="O55" s="798"/>
      <c r="P55" s="798"/>
      <c r="Q55" s="799"/>
      <c r="R55" s="152"/>
      <c r="S55" s="152"/>
      <c r="T55" s="152"/>
      <c r="U55" s="152"/>
      <c r="V55" s="349"/>
    </row>
    <row r="56" spans="1:53" s="804" customFormat="1" ht="33" hidden="1" customHeight="1">
      <c r="A56" s="591"/>
      <c r="B56" s="591"/>
      <c r="C56" s="455" t="s">
        <v>251</v>
      </c>
      <c r="D56" s="1871" t="s">
        <v>800</v>
      </c>
      <c r="E56" s="1905"/>
      <c r="F56" s="1906"/>
      <c r="G56" s="459"/>
      <c r="H56" s="172"/>
      <c r="I56" s="172"/>
      <c r="J56" s="172"/>
      <c r="K56" s="172"/>
      <c r="L56" s="797"/>
      <c r="M56" s="12"/>
      <c r="N56" s="802"/>
      <c r="O56" s="802"/>
      <c r="P56" s="802"/>
      <c r="Q56" s="799"/>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3"/>
      <c r="AY56" s="803"/>
      <c r="AZ56" s="803"/>
      <c r="BA56" s="803"/>
    </row>
    <row r="57" spans="1:53" s="804" customFormat="1" ht="18" hidden="1" customHeight="1">
      <c r="A57" s="591"/>
      <c r="B57" s="591"/>
      <c r="C57" s="455"/>
      <c r="D57" s="1868" t="s">
        <v>797</v>
      </c>
      <c r="E57" s="1869"/>
      <c r="F57" s="1870"/>
      <c r="G57" s="459"/>
      <c r="H57" s="476"/>
      <c r="I57" s="476"/>
      <c r="J57" s="476"/>
      <c r="K57" s="455"/>
      <c r="L57" s="795"/>
      <c r="M57" s="12"/>
      <c r="N57" s="802"/>
      <c r="O57" s="802"/>
      <c r="P57" s="802"/>
      <c r="Q57" s="799"/>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3"/>
      <c r="AY57" s="803"/>
      <c r="AZ57" s="803"/>
      <c r="BA57" s="803"/>
    </row>
    <row r="58" spans="1:53" s="130" customFormat="1" ht="50.45" hidden="1" customHeight="1">
      <c r="A58" s="591"/>
      <c r="B58" s="591"/>
      <c r="C58" s="496"/>
      <c r="D58" s="712"/>
      <c r="E58" s="496"/>
      <c r="F58" s="496"/>
      <c r="G58" s="507"/>
      <c r="H58" s="761"/>
      <c r="I58" s="761"/>
      <c r="J58" s="496"/>
      <c r="K58" s="496"/>
      <c r="L58" s="759"/>
      <c r="M58" s="12"/>
      <c r="N58" s="758"/>
      <c r="O58" s="758"/>
      <c r="P58" s="758"/>
      <c r="Q58" s="756">
        <v>1</v>
      </c>
      <c r="R58" s="756">
        <f>I58</f>
        <v>0</v>
      </c>
      <c r="S58" s="591"/>
      <c r="T58" s="591"/>
      <c r="U58" s="591"/>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row>
    <row r="59" spans="1:53" s="804" customFormat="1" ht="24" hidden="1" customHeight="1">
      <c r="A59" s="591"/>
      <c r="B59" s="591"/>
      <c r="C59" s="455" t="s">
        <v>252</v>
      </c>
      <c r="D59" s="1871" t="s">
        <v>1130</v>
      </c>
      <c r="E59" s="1875"/>
      <c r="F59" s="1872"/>
      <c r="G59" s="459"/>
      <c r="H59" s="477"/>
      <c r="I59" s="172"/>
      <c r="J59" s="172"/>
      <c r="K59" s="172"/>
      <c r="L59" s="797"/>
      <c r="M59" s="12"/>
      <c r="N59" s="802"/>
      <c r="O59" s="802"/>
      <c r="P59" s="802"/>
      <c r="Q59" s="799"/>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3"/>
      <c r="AY59" s="803"/>
      <c r="AZ59" s="803"/>
      <c r="BA59" s="803"/>
    </row>
    <row r="60" spans="1:53" s="130" customFormat="1" ht="100.5" hidden="1" customHeight="1">
      <c r="A60" s="591"/>
      <c r="B60" s="591"/>
      <c r="C60" s="631"/>
      <c r="D60" s="762"/>
      <c r="E60" s="726"/>
      <c r="F60" s="726"/>
      <c r="G60" s="635"/>
      <c r="H60" s="633"/>
      <c r="I60" s="635"/>
      <c r="J60" s="636"/>
      <c r="K60" s="726"/>
      <c r="L60" s="763"/>
      <c r="M60" s="12"/>
      <c r="N60" s="660"/>
      <c r="O60" s="660"/>
      <c r="P60" s="660"/>
      <c r="Q60" s="591"/>
      <c r="R60" s="591"/>
      <c r="S60" s="591"/>
      <c r="T60" s="604">
        <v>1</v>
      </c>
      <c r="U60" s="753">
        <f>I60</f>
        <v>0</v>
      </c>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3" s="350" customFormat="1" ht="15.75" hidden="1" customHeight="1">
      <c r="A61" s="604"/>
      <c r="B61" s="749"/>
      <c r="C61" s="1918" t="s">
        <v>182</v>
      </c>
      <c r="D61" s="1918"/>
      <c r="E61" s="152"/>
      <c r="F61" s="152"/>
      <c r="G61" s="793"/>
      <c r="H61" s="794"/>
      <c r="I61" s="818"/>
      <c r="J61" s="172"/>
      <c r="K61" s="152"/>
      <c r="L61" s="152"/>
      <c r="M61" s="604"/>
      <c r="N61" s="798"/>
      <c r="O61" s="798"/>
      <c r="P61" s="798"/>
      <c r="Q61" s="799"/>
      <c r="R61" s="152"/>
      <c r="S61" s="152"/>
      <c r="T61" s="152"/>
      <c r="U61" s="152"/>
      <c r="V61" s="349"/>
    </row>
    <row r="62" spans="1:53" s="807" customFormat="1" ht="19.149999999999999" hidden="1" customHeight="1">
      <c r="A62" s="764"/>
      <c r="B62" s="765"/>
      <c r="C62" s="455" t="s">
        <v>252</v>
      </c>
      <c r="D62" s="1871" t="s">
        <v>1130</v>
      </c>
      <c r="E62" s="1875"/>
      <c r="F62" s="1872"/>
      <c r="G62" s="459"/>
      <c r="H62" s="477"/>
      <c r="I62" s="172"/>
      <c r="J62" s="172"/>
      <c r="K62" s="172"/>
      <c r="L62" s="797"/>
      <c r="M62" s="764"/>
      <c r="N62" s="805"/>
      <c r="O62" s="805"/>
      <c r="P62" s="805"/>
      <c r="Q62" s="799"/>
      <c r="R62" s="806"/>
      <c r="S62" s="806"/>
      <c r="T62" s="806"/>
      <c r="U62" s="806"/>
      <c r="V62" s="806"/>
    </row>
    <row r="63" spans="1:53" s="80" customFormat="1" ht="45" hidden="1">
      <c r="A63" s="107"/>
      <c r="B63" s="342"/>
      <c r="C63" s="864" t="s">
        <v>1583</v>
      </c>
      <c r="D63" s="788" t="s">
        <v>1584</v>
      </c>
      <c r="E63" s="294" t="s">
        <v>70</v>
      </c>
      <c r="F63" s="789" t="s">
        <v>1585</v>
      </c>
      <c r="G63" s="294">
        <v>1.7</v>
      </c>
      <c r="H63" s="789">
        <v>1.7</v>
      </c>
      <c r="I63" s="294"/>
      <c r="J63" s="789" t="s">
        <v>1587</v>
      </c>
      <c r="K63" s="789" t="s">
        <v>1588</v>
      </c>
      <c r="L63" s="868" t="s">
        <v>1589</v>
      </c>
      <c r="M63" s="107"/>
      <c r="N63" s="107"/>
      <c r="O63" s="107"/>
      <c r="P63" s="107"/>
      <c r="Q63" s="766"/>
      <c r="R63" s="766"/>
      <c r="S63" s="766"/>
      <c r="T63" s="107">
        <v>1</v>
      </c>
      <c r="U63" s="107">
        <f>I63</f>
        <v>0</v>
      </c>
      <c r="V63" s="91"/>
    </row>
    <row r="64" spans="1:53" s="350" customFormat="1" ht="15.75" hidden="1" customHeight="1">
      <c r="A64" s="604"/>
      <c r="B64" s="749"/>
      <c r="C64" s="1918" t="s">
        <v>183</v>
      </c>
      <c r="D64" s="1918"/>
      <c r="E64" s="152"/>
      <c r="F64" s="152"/>
      <c r="G64" s="793"/>
      <c r="H64" s="794"/>
      <c r="I64" s="818"/>
      <c r="J64" s="172"/>
      <c r="K64" s="152"/>
      <c r="L64" s="152"/>
      <c r="M64" s="604"/>
      <c r="N64" s="798"/>
      <c r="O64" s="798"/>
      <c r="P64" s="798"/>
      <c r="Q64" s="799"/>
      <c r="R64" s="152"/>
      <c r="S64" s="152"/>
      <c r="T64" s="152"/>
      <c r="U64" s="152"/>
      <c r="V64" s="349"/>
    </row>
    <row r="65" spans="1:22" s="811" customFormat="1" ht="31.5" hidden="1">
      <c r="A65" s="107"/>
      <c r="B65" s="342"/>
      <c r="C65" s="455" t="s">
        <v>252</v>
      </c>
      <c r="D65" s="1098" t="s">
        <v>1130</v>
      </c>
      <c r="E65" s="274"/>
      <c r="F65" s="274"/>
      <c r="G65" s="459"/>
      <c r="H65" s="477"/>
      <c r="I65" s="172"/>
      <c r="J65" s="172"/>
      <c r="K65" s="172"/>
      <c r="L65" s="797"/>
      <c r="M65" s="107"/>
      <c r="N65" s="808"/>
      <c r="O65" s="808"/>
      <c r="P65" s="808"/>
      <c r="Q65" s="799"/>
      <c r="R65" s="809"/>
      <c r="S65" s="809"/>
      <c r="T65" s="810"/>
      <c r="U65" s="810"/>
      <c r="V65" s="810"/>
    </row>
    <row r="66" spans="1:22" s="80" customFormat="1" ht="45" hidden="1">
      <c r="A66" s="107"/>
      <c r="B66" s="342"/>
      <c r="C66" s="864">
        <v>94</v>
      </c>
      <c r="D66" s="788" t="s">
        <v>863</v>
      </c>
      <c r="E66" s="294" t="s">
        <v>31</v>
      </c>
      <c r="F66" s="789" t="s">
        <v>27</v>
      </c>
      <c r="G66" s="294">
        <v>1.45</v>
      </c>
      <c r="H66" s="789">
        <v>1.45</v>
      </c>
      <c r="I66" s="294">
        <v>1.45</v>
      </c>
      <c r="J66" s="789" t="s">
        <v>26</v>
      </c>
      <c r="K66" s="789" t="s">
        <v>667</v>
      </c>
      <c r="L66" s="868" t="s">
        <v>864</v>
      </c>
      <c r="M66" s="107"/>
      <c r="N66" s="107"/>
      <c r="O66" s="107"/>
      <c r="P66" s="107"/>
      <c r="Q66" s="766"/>
      <c r="R66" s="766"/>
      <c r="S66" s="766"/>
      <c r="T66" s="107"/>
      <c r="U66" s="107"/>
      <c r="V66" s="91"/>
    </row>
    <row r="67" spans="1:22" s="80" customFormat="1" ht="51.75" hidden="1" customHeight="1">
      <c r="A67" s="107"/>
      <c r="B67" s="342"/>
      <c r="C67" s="864">
        <v>95</v>
      </c>
      <c r="D67" s="788" t="s">
        <v>865</v>
      </c>
      <c r="E67" s="294" t="s">
        <v>51</v>
      </c>
      <c r="F67" s="789" t="s">
        <v>27</v>
      </c>
      <c r="G67" s="294">
        <v>0.37</v>
      </c>
      <c r="H67" s="789"/>
      <c r="I67" s="294">
        <v>0.37</v>
      </c>
      <c r="J67" s="789" t="s">
        <v>26</v>
      </c>
      <c r="K67" s="789" t="s">
        <v>667</v>
      </c>
      <c r="L67" s="868" t="s">
        <v>864</v>
      </c>
      <c r="M67" s="107"/>
      <c r="N67" s="107"/>
      <c r="O67" s="107"/>
      <c r="P67" s="107"/>
      <c r="Q67" s="766"/>
      <c r="R67" s="766"/>
      <c r="S67" s="766"/>
      <c r="T67" s="107"/>
      <c r="U67" s="107"/>
      <c r="V67" s="91"/>
    </row>
    <row r="68" spans="1:22" s="80" customFormat="1" ht="45" hidden="1">
      <c r="A68" s="107"/>
      <c r="B68" s="342"/>
      <c r="C68" s="864">
        <v>96</v>
      </c>
      <c r="D68" s="788" t="s">
        <v>1593</v>
      </c>
      <c r="E68" s="294" t="s">
        <v>23</v>
      </c>
      <c r="F68" s="789" t="s">
        <v>27</v>
      </c>
      <c r="G68" s="294">
        <v>0.15</v>
      </c>
      <c r="H68" s="294"/>
      <c r="I68" s="294">
        <v>0.15</v>
      </c>
      <c r="J68" s="789" t="s">
        <v>26</v>
      </c>
      <c r="K68" s="789" t="s">
        <v>665</v>
      </c>
      <c r="L68" s="868" t="s">
        <v>1594</v>
      </c>
      <c r="M68" s="107"/>
      <c r="N68" s="107"/>
      <c r="O68" s="107"/>
      <c r="P68" s="107"/>
      <c r="Q68" s="766"/>
      <c r="R68" s="766"/>
      <c r="S68" s="766"/>
      <c r="T68" s="107"/>
      <c r="U68" s="107"/>
      <c r="V68" s="91"/>
    </row>
    <row r="69" spans="1:22" s="80" customFormat="1" ht="45" hidden="1">
      <c r="A69" s="107"/>
      <c r="B69" s="342"/>
      <c r="C69" s="864">
        <v>97</v>
      </c>
      <c r="D69" s="788" t="s">
        <v>866</v>
      </c>
      <c r="E69" s="294" t="s">
        <v>24</v>
      </c>
      <c r="F69" s="789" t="s">
        <v>34</v>
      </c>
      <c r="G69" s="294">
        <v>0.2</v>
      </c>
      <c r="H69" s="789"/>
      <c r="I69" s="294">
        <v>0.2</v>
      </c>
      <c r="J69" s="789" t="s">
        <v>26</v>
      </c>
      <c r="K69" s="789" t="s">
        <v>695</v>
      </c>
      <c r="L69" s="868" t="s">
        <v>864</v>
      </c>
      <c r="M69" s="107"/>
      <c r="N69" s="107"/>
      <c r="O69" s="107"/>
      <c r="P69" s="107"/>
      <c r="Q69" s="766"/>
      <c r="R69" s="766"/>
      <c r="S69" s="766"/>
      <c r="T69" s="107"/>
      <c r="U69" s="107"/>
      <c r="V69" s="91"/>
    </row>
    <row r="70" spans="1:22" s="80" customFormat="1" ht="45" hidden="1">
      <c r="A70" s="107"/>
      <c r="B70" s="342"/>
      <c r="C70" s="864">
        <v>98</v>
      </c>
      <c r="D70" s="788" t="s">
        <v>867</v>
      </c>
      <c r="E70" s="294" t="s">
        <v>24</v>
      </c>
      <c r="F70" s="789" t="s">
        <v>34</v>
      </c>
      <c r="G70" s="294">
        <v>0.2</v>
      </c>
      <c r="H70" s="789"/>
      <c r="I70" s="294">
        <v>0.2</v>
      </c>
      <c r="J70" s="789" t="s">
        <v>26</v>
      </c>
      <c r="K70" s="789" t="s">
        <v>695</v>
      </c>
      <c r="L70" s="868" t="s">
        <v>864</v>
      </c>
      <c r="M70" s="107"/>
      <c r="N70" s="107"/>
      <c r="O70" s="107"/>
      <c r="P70" s="107"/>
      <c r="Q70" s="766"/>
      <c r="R70" s="766"/>
      <c r="S70" s="766"/>
      <c r="T70" s="107"/>
      <c r="U70" s="107"/>
      <c r="V70" s="91"/>
    </row>
    <row r="71" spans="1:22" s="80" customFormat="1" ht="45" hidden="1">
      <c r="A71" s="107"/>
      <c r="B71" s="342"/>
      <c r="C71" s="864">
        <v>99</v>
      </c>
      <c r="D71" s="788" t="s">
        <v>868</v>
      </c>
      <c r="E71" s="294" t="s">
        <v>24</v>
      </c>
      <c r="F71" s="789" t="s">
        <v>34</v>
      </c>
      <c r="G71" s="294">
        <v>1.6</v>
      </c>
      <c r="H71" s="789">
        <v>0.2</v>
      </c>
      <c r="I71" s="294">
        <v>1.6</v>
      </c>
      <c r="J71" s="789" t="s">
        <v>26</v>
      </c>
      <c r="K71" s="789" t="s">
        <v>661</v>
      </c>
      <c r="L71" s="868" t="s">
        <v>864</v>
      </c>
      <c r="M71" s="107"/>
      <c r="N71" s="107"/>
      <c r="O71" s="107"/>
      <c r="P71" s="107"/>
      <c r="Q71" s="766"/>
      <c r="R71" s="766"/>
      <c r="S71" s="766"/>
      <c r="T71" s="107"/>
      <c r="U71" s="107"/>
      <c r="V71" s="91"/>
    </row>
    <row r="72" spans="1:22" s="80" customFormat="1" ht="45" hidden="1">
      <c r="A72" s="107"/>
      <c r="B72" s="342"/>
      <c r="C72" s="864">
        <v>100</v>
      </c>
      <c r="D72" s="788" t="s">
        <v>869</v>
      </c>
      <c r="E72" s="294" t="s">
        <v>24</v>
      </c>
      <c r="F72" s="789" t="s">
        <v>34</v>
      </c>
      <c r="G72" s="294">
        <v>1.2</v>
      </c>
      <c r="H72" s="789"/>
      <c r="I72" s="294">
        <v>1.2</v>
      </c>
      <c r="J72" s="789" t="s">
        <v>26</v>
      </c>
      <c r="K72" s="789" t="s">
        <v>667</v>
      </c>
      <c r="L72" s="868" t="s">
        <v>864</v>
      </c>
      <c r="M72" s="107"/>
      <c r="N72" s="107"/>
      <c r="O72" s="107"/>
      <c r="P72" s="107"/>
      <c r="Q72" s="766"/>
      <c r="R72" s="766"/>
      <c r="S72" s="766"/>
      <c r="T72" s="107"/>
      <c r="U72" s="107"/>
      <c r="V72" s="91"/>
    </row>
    <row r="73" spans="1:22" s="80" customFormat="1" ht="45" hidden="1">
      <c r="A73" s="107"/>
      <c r="B73" s="342"/>
      <c r="C73" s="864">
        <v>101</v>
      </c>
      <c r="D73" s="788" t="s">
        <v>870</v>
      </c>
      <c r="E73" s="294" t="s">
        <v>24</v>
      </c>
      <c r="F73" s="789" t="s">
        <v>34</v>
      </c>
      <c r="G73" s="294">
        <v>0.2</v>
      </c>
      <c r="H73" s="789">
        <v>0.2</v>
      </c>
      <c r="I73" s="294">
        <v>0.2</v>
      </c>
      <c r="J73" s="789" t="s">
        <v>26</v>
      </c>
      <c r="K73" s="789" t="s">
        <v>665</v>
      </c>
      <c r="L73" s="868" t="s">
        <v>864</v>
      </c>
      <c r="M73" s="107"/>
      <c r="N73" s="107"/>
      <c r="O73" s="107"/>
      <c r="P73" s="107"/>
      <c r="Q73" s="766"/>
      <c r="R73" s="766"/>
      <c r="S73" s="766"/>
      <c r="T73" s="107"/>
      <c r="U73" s="107"/>
      <c r="V73" s="91"/>
    </row>
    <row r="74" spans="1:22" s="80" customFormat="1" ht="45" hidden="1">
      <c r="A74" s="107"/>
      <c r="B74" s="342"/>
      <c r="C74" s="864">
        <v>102</v>
      </c>
      <c r="D74" s="1095" t="s">
        <v>871</v>
      </c>
      <c r="E74" s="294" t="s">
        <v>24</v>
      </c>
      <c r="F74" s="789" t="s">
        <v>34</v>
      </c>
      <c r="G74" s="294">
        <v>0.6</v>
      </c>
      <c r="H74" s="789">
        <v>0.6</v>
      </c>
      <c r="I74" s="294">
        <v>0.6</v>
      </c>
      <c r="J74" s="789" t="s">
        <v>26</v>
      </c>
      <c r="K74" s="789" t="s">
        <v>26</v>
      </c>
      <c r="L74" s="868" t="s">
        <v>864</v>
      </c>
      <c r="M74" s="107"/>
      <c r="N74" s="107"/>
      <c r="O74" s="107"/>
      <c r="P74" s="107"/>
      <c r="Q74" s="766"/>
      <c r="R74" s="766"/>
      <c r="S74" s="766"/>
      <c r="T74" s="107"/>
      <c r="U74" s="107"/>
      <c r="V74" s="91"/>
    </row>
    <row r="75" spans="1:22" s="80" customFormat="1" ht="45" hidden="1">
      <c r="A75" s="107"/>
      <c r="B75" s="342"/>
      <c r="C75" s="864">
        <v>103</v>
      </c>
      <c r="D75" s="788" t="s">
        <v>872</v>
      </c>
      <c r="E75" s="294" t="s">
        <v>23</v>
      </c>
      <c r="F75" s="789" t="s">
        <v>34</v>
      </c>
      <c r="G75" s="294">
        <v>0.6</v>
      </c>
      <c r="H75" s="789">
        <v>0.6</v>
      </c>
      <c r="I75" s="294">
        <v>0.6</v>
      </c>
      <c r="J75" s="789" t="s">
        <v>26</v>
      </c>
      <c r="K75" s="789" t="s">
        <v>659</v>
      </c>
      <c r="L75" s="868" t="s">
        <v>864</v>
      </c>
      <c r="M75" s="107"/>
      <c r="N75" s="107"/>
      <c r="O75" s="107"/>
      <c r="P75" s="107"/>
      <c r="Q75" s="766"/>
      <c r="R75" s="766"/>
      <c r="S75" s="766"/>
      <c r="T75" s="107"/>
      <c r="U75" s="107"/>
      <c r="V75" s="91"/>
    </row>
    <row r="76" spans="1:22" s="80" customFormat="1" ht="45" hidden="1">
      <c r="A76" s="107"/>
      <c r="B76" s="342"/>
      <c r="C76" s="864">
        <v>104</v>
      </c>
      <c r="D76" s="788" t="s">
        <v>873</v>
      </c>
      <c r="E76" s="294" t="s">
        <v>23</v>
      </c>
      <c r="F76" s="789" t="s">
        <v>34</v>
      </c>
      <c r="G76" s="294">
        <v>4</v>
      </c>
      <c r="H76" s="789">
        <v>2</v>
      </c>
      <c r="I76" s="294">
        <v>4</v>
      </c>
      <c r="J76" s="789" t="s">
        <v>26</v>
      </c>
      <c r="K76" s="789" t="s">
        <v>874</v>
      </c>
      <c r="L76" s="868" t="s">
        <v>864</v>
      </c>
      <c r="M76" s="107"/>
      <c r="N76" s="107"/>
      <c r="O76" s="107"/>
      <c r="P76" s="107"/>
      <c r="Q76" s="766"/>
      <c r="R76" s="766"/>
      <c r="S76" s="766"/>
      <c r="T76" s="107"/>
      <c r="U76" s="107"/>
      <c r="V76" s="91"/>
    </row>
    <row r="77" spans="1:22" s="80" customFormat="1" ht="45" hidden="1">
      <c r="A77" s="107"/>
      <c r="B77" s="342"/>
      <c r="C77" s="864">
        <v>105</v>
      </c>
      <c r="D77" s="788" t="s">
        <v>875</v>
      </c>
      <c r="E77" s="294" t="s">
        <v>23</v>
      </c>
      <c r="F77" s="789" t="s">
        <v>34</v>
      </c>
      <c r="G77" s="294">
        <v>1</v>
      </c>
      <c r="H77" s="789">
        <v>0.5</v>
      </c>
      <c r="I77" s="294">
        <v>1</v>
      </c>
      <c r="J77" s="789" t="s">
        <v>26</v>
      </c>
      <c r="K77" s="789" t="s">
        <v>26</v>
      </c>
      <c r="L77" s="868" t="s">
        <v>864</v>
      </c>
      <c r="M77" s="107"/>
      <c r="N77" s="107"/>
      <c r="O77" s="107"/>
      <c r="P77" s="107"/>
      <c r="Q77" s="766"/>
      <c r="R77" s="766"/>
      <c r="S77" s="766"/>
      <c r="T77" s="107"/>
      <c r="U77" s="107"/>
      <c r="V77" s="91"/>
    </row>
    <row r="78" spans="1:22" s="80" customFormat="1" ht="45" hidden="1">
      <c r="A78" s="107"/>
      <c r="B78" s="342"/>
      <c r="C78" s="864">
        <v>106</v>
      </c>
      <c r="D78" s="788" t="s">
        <v>876</v>
      </c>
      <c r="E78" s="294" t="s">
        <v>23</v>
      </c>
      <c r="F78" s="789" t="s">
        <v>34</v>
      </c>
      <c r="G78" s="294">
        <v>2</v>
      </c>
      <c r="H78" s="789">
        <v>0.5</v>
      </c>
      <c r="I78" s="294">
        <v>2</v>
      </c>
      <c r="J78" s="789" t="s">
        <v>26</v>
      </c>
      <c r="K78" s="789" t="s">
        <v>677</v>
      </c>
      <c r="L78" s="868" t="s">
        <v>864</v>
      </c>
      <c r="M78" s="107"/>
      <c r="N78" s="107"/>
      <c r="O78" s="107"/>
      <c r="P78" s="107"/>
      <c r="Q78" s="766"/>
      <c r="R78" s="766"/>
      <c r="S78" s="766"/>
      <c r="T78" s="107"/>
      <c r="U78" s="107"/>
      <c r="V78" s="91"/>
    </row>
    <row r="79" spans="1:22" s="80" customFormat="1" ht="45" hidden="1">
      <c r="A79" s="107"/>
      <c r="B79" s="342"/>
      <c r="C79" s="864">
        <v>107</v>
      </c>
      <c r="D79" s="788" t="s">
        <v>877</v>
      </c>
      <c r="E79" s="294" t="s">
        <v>23</v>
      </c>
      <c r="F79" s="789" t="s">
        <v>34</v>
      </c>
      <c r="G79" s="294">
        <v>3</v>
      </c>
      <c r="H79" s="789">
        <v>1</v>
      </c>
      <c r="I79" s="294">
        <v>3</v>
      </c>
      <c r="J79" s="789" t="s">
        <v>26</v>
      </c>
      <c r="K79" s="789" t="s">
        <v>665</v>
      </c>
      <c r="L79" s="868" t="s">
        <v>864</v>
      </c>
      <c r="M79" s="107"/>
      <c r="N79" s="107"/>
      <c r="O79" s="107"/>
      <c r="P79" s="107"/>
      <c r="Q79" s="766"/>
      <c r="R79" s="766"/>
      <c r="S79" s="766"/>
      <c r="T79" s="107"/>
      <c r="U79" s="107"/>
      <c r="V79" s="91"/>
    </row>
    <row r="80" spans="1:22" s="80" customFormat="1" ht="45" hidden="1">
      <c r="A80" s="107"/>
      <c r="B80" s="342"/>
      <c r="C80" s="864">
        <v>108</v>
      </c>
      <c r="D80" s="788" t="s">
        <v>878</v>
      </c>
      <c r="E80" s="294" t="s">
        <v>51</v>
      </c>
      <c r="F80" s="789" t="s">
        <v>34</v>
      </c>
      <c r="G80" s="294">
        <v>1</v>
      </c>
      <c r="H80" s="789"/>
      <c r="I80" s="294">
        <v>1</v>
      </c>
      <c r="J80" s="789" t="s">
        <v>26</v>
      </c>
      <c r="K80" s="789"/>
      <c r="L80" s="868" t="s">
        <v>864</v>
      </c>
      <c r="M80" s="107"/>
      <c r="N80" s="107"/>
      <c r="O80" s="107"/>
      <c r="P80" s="107"/>
      <c r="Q80" s="766"/>
      <c r="R80" s="766"/>
      <c r="S80" s="766"/>
      <c r="T80" s="107"/>
      <c r="U80" s="107"/>
      <c r="V80" s="91"/>
    </row>
    <row r="81" spans="1:212" s="80" customFormat="1" ht="45" hidden="1">
      <c r="A81" s="107"/>
      <c r="B81" s="342"/>
      <c r="C81" s="864">
        <v>109</v>
      </c>
      <c r="D81" s="788" t="s">
        <v>879</v>
      </c>
      <c r="E81" s="294" t="s">
        <v>14</v>
      </c>
      <c r="F81" s="789" t="s">
        <v>34</v>
      </c>
      <c r="G81" s="294">
        <v>1</v>
      </c>
      <c r="H81" s="789">
        <v>1</v>
      </c>
      <c r="I81" s="294">
        <v>1</v>
      </c>
      <c r="J81" s="789" t="s">
        <v>26</v>
      </c>
      <c r="K81" s="789"/>
      <c r="L81" s="868" t="s">
        <v>864</v>
      </c>
      <c r="M81" s="107"/>
      <c r="N81" s="107"/>
      <c r="O81" s="107"/>
      <c r="P81" s="107"/>
      <c r="Q81" s="766"/>
      <c r="R81" s="766"/>
      <c r="S81" s="766"/>
      <c r="T81" s="107"/>
      <c r="U81" s="107"/>
      <c r="V81" s="91"/>
    </row>
    <row r="82" spans="1:212" s="80" customFormat="1" ht="45" hidden="1">
      <c r="A82" s="107"/>
      <c r="B82" s="342"/>
      <c r="C82" s="864">
        <v>110</v>
      </c>
      <c r="D82" s="788" t="s">
        <v>880</v>
      </c>
      <c r="E82" s="294" t="s">
        <v>14</v>
      </c>
      <c r="F82" s="789" t="s">
        <v>34</v>
      </c>
      <c r="G82" s="789">
        <v>1</v>
      </c>
      <c r="H82" s="789">
        <v>0.7</v>
      </c>
      <c r="I82" s="789">
        <v>1</v>
      </c>
      <c r="J82" s="789" t="s">
        <v>26</v>
      </c>
      <c r="K82" s="789"/>
      <c r="L82" s="868" t="s">
        <v>864</v>
      </c>
      <c r="M82" s="107"/>
      <c r="N82" s="107"/>
      <c r="O82" s="107"/>
      <c r="P82" s="107"/>
      <c r="Q82" s="766"/>
      <c r="R82" s="766"/>
      <c r="S82" s="766"/>
      <c r="T82" s="107"/>
      <c r="U82" s="107"/>
      <c r="V82" s="91"/>
    </row>
    <row r="83" spans="1:212" s="80" customFormat="1" ht="45" hidden="1">
      <c r="A83" s="107"/>
      <c r="B83" s="342"/>
      <c r="C83" s="864">
        <v>111</v>
      </c>
      <c r="D83" s="788" t="s">
        <v>881</v>
      </c>
      <c r="E83" s="294" t="s">
        <v>14</v>
      </c>
      <c r="F83" s="789" t="s">
        <v>34</v>
      </c>
      <c r="G83" s="294">
        <v>0.7</v>
      </c>
      <c r="H83" s="789">
        <v>0.7</v>
      </c>
      <c r="I83" s="294">
        <v>0.7</v>
      </c>
      <c r="J83" s="789" t="s">
        <v>26</v>
      </c>
      <c r="K83" s="789"/>
      <c r="L83" s="868" t="s">
        <v>864</v>
      </c>
      <c r="M83" s="107"/>
      <c r="N83" s="107"/>
      <c r="O83" s="107"/>
      <c r="P83" s="107"/>
      <c r="Q83" s="766"/>
      <c r="R83" s="766"/>
      <c r="S83" s="766"/>
      <c r="T83" s="107"/>
      <c r="U83" s="107"/>
      <c r="V83" s="91"/>
    </row>
    <row r="84" spans="1:212" s="80" customFormat="1" ht="45" hidden="1">
      <c r="A84" s="107"/>
      <c r="B84" s="342"/>
      <c r="C84" s="864">
        <v>112</v>
      </c>
      <c r="D84" s="788" t="s">
        <v>882</v>
      </c>
      <c r="E84" s="1096" t="s">
        <v>23</v>
      </c>
      <c r="F84" s="788" t="s">
        <v>27</v>
      </c>
      <c r="G84" s="789">
        <v>0.5</v>
      </c>
      <c r="H84" s="789">
        <v>0.5</v>
      </c>
      <c r="I84" s="294">
        <v>0.5</v>
      </c>
      <c r="J84" s="789" t="s">
        <v>26</v>
      </c>
      <c r="K84" s="789" t="s">
        <v>663</v>
      </c>
      <c r="L84" s="868" t="s">
        <v>864</v>
      </c>
      <c r="M84" s="107"/>
      <c r="N84" s="107"/>
      <c r="O84" s="107"/>
      <c r="P84" s="107"/>
      <c r="Q84" s="766"/>
      <c r="R84" s="766"/>
      <c r="S84" s="766"/>
      <c r="T84" s="107"/>
      <c r="U84" s="107"/>
      <c r="V84" s="91"/>
    </row>
    <row r="85" spans="1:212" s="80" customFormat="1" ht="51" hidden="1">
      <c r="A85" s="107"/>
      <c r="B85" s="342"/>
      <c r="C85" s="864">
        <v>115</v>
      </c>
      <c r="D85" s="788" t="s">
        <v>883</v>
      </c>
      <c r="E85" s="789" t="s">
        <v>51</v>
      </c>
      <c r="F85" s="788" t="s">
        <v>27</v>
      </c>
      <c r="G85" s="789">
        <v>5.3999999999999999E-2</v>
      </c>
      <c r="H85" s="789"/>
      <c r="I85" s="789">
        <v>5.3999999999999999E-2</v>
      </c>
      <c r="J85" s="788" t="s">
        <v>26</v>
      </c>
      <c r="K85" s="788" t="s">
        <v>677</v>
      </c>
      <c r="L85" s="871" t="s">
        <v>884</v>
      </c>
      <c r="M85" s="107"/>
      <c r="N85" s="107"/>
      <c r="O85" s="107"/>
      <c r="P85" s="107"/>
      <c r="Q85" s="766"/>
      <c r="R85" s="766"/>
      <c r="S85" s="766"/>
      <c r="T85" s="107">
        <v>1</v>
      </c>
      <c r="U85" s="753">
        <f>I85</f>
        <v>5.3999999999999999E-2</v>
      </c>
      <c r="V85" s="91"/>
    </row>
    <row r="86" spans="1:212" s="350" customFormat="1" ht="16.5" hidden="1" customHeight="1">
      <c r="A86" s="604"/>
      <c r="B86" s="749"/>
      <c r="C86" s="1928" t="s">
        <v>184</v>
      </c>
      <c r="D86" s="1929"/>
      <c r="E86" s="152"/>
      <c r="F86" s="152"/>
      <c r="G86" s="793"/>
      <c r="H86" s="794"/>
      <c r="I86" s="818"/>
      <c r="J86" s="172"/>
      <c r="K86" s="152"/>
      <c r="L86" s="152"/>
      <c r="M86" s="604"/>
      <c r="N86" s="798"/>
      <c r="O86" s="798"/>
      <c r="P86" s="798"/>
      <c r="Q86" s="799"/>
      <c r="R86" s="152"/>
      <c r="S86" s="152"/>
      <c r="T86" s="152"/>
      <c r="U86" s="152"/>
      <c r="V86" s="349"/>
    </row>
    <row r="87" spans="1:212" s="813" customFormat="1" ht="21" hidden="1" customHeight="1">
      <c r="A87" s="780"/>
      <c r="B87" s="347"/>
      <c r="C87" s="455" t="s">
        <v>252</v>
      </c>
      <c r="D87" s="1871" t="s">
        <v>1130</v>
      </c>
      <c r="E87" s="1875"/>
      <c r="F87" s="1872"/>
      <c r="G87" s="459"/>
      <c r="H87" s="477"/>
      <c r="I87" s="172"/>
      <c r="J87" s="172"/>
      <c r="K87" s="172"/>
      <c r="L87" s="797"/>
      <c r="M87" s="780"/>
      <c r="N87" s="812"/>
      <c r="O87" s="812"/>
      <c r="P87" s="812"/>
      <c r="Q87" s="799"/>
      <c r="R87" s="1099"/>
      <c r="S87" s="1099"/>
      <c r="T87" s="810"/>
      <c r="U87" s="794"/>
      <c r="V87" s="1099"/>
    </row>
    <row r="88" spans="1:212" s="154" customFormat="1" ht="49.5" hidden="1">
      <c r="A88" s="780"/>
      <c r="B88" s="347"/>
      <c r="C88" s="646"/>
      <c r="D88" s="1102" t="s">
        <v>1868</v>
      </c>
      <c r="E88" s="1113" t="s">
        <v>23</v>
      </c>
      <c r="F88" s="1103" t="s">
        <v>1596</v>
      </c>
      <c r="G88" s="1104">
        <v>2.5499999999999998</v>
      </c>
      <c r="H88" s="1104">
        <v>1.53</v>
      </c>
      <c r="I88" s="1104">
        <f t="shared" ref="I88" si="1">G88</f>
        <v>2.5499999999999998</v>
      </c>
      <c r="J88" s="1103" t="s">
        <v>29</v>
      </c>
      <c r="K88" s="1103" t="s">
        <v>1814</v>
      </c>
      <c r="L88" s="1102" t="s">
        <v>1869</v>
      </c>
      <c r="M88" s="780"/>
      <c r="N88" s="780"/>
      <c r="O88" s="780"/>
      <c r="P88" s="780"/>
      <c r="Q88" s="780"/>
      <c r="R88" s="780"/>
      <c r="S88" s="780"/>
      <c r="T88" s="107"/>
      <c r="U88" s="753"/>
      <c r="V88" s="153"/>
    </row>
    <row r="89" spans="1:212" s="154" customFormat="1" ht="49.5" hidden="1">
      <c r="A89" s="659">
        <v>144</v>
      </c>
      <c r="B89" s="347">
        <v>19</v>
      </c>
      <c r="C89" s="646"/>
      <c r="D89" s="1102" t="s">
        <v>1870</v>
      </c>
      <c r="E89" s="1103" t="s">
        <v>23</v>
      </c>
      <c r="F89" s="1103" t="s">
        <v>1596</v>
      </c>
      <c r="G89" s="1104">
        <v>0.84</v>
      </c>
      <c r="H89" s="1104">
        <v>0.16800000000000001</v>
      </c>
      <c r="I89" s="1104">
        <f t="shared" ref="I89:I98" si="2">G89</f>
        <v>0.84</v>
      </c>
      <c r="J89" s="1103" t="s">
        <v>29</v>
      </c>
      <c r="K89" s="1103" t="s">
        <v>1871</v>
      </c>
      <c r="L89" s="1129" t="s">
        <v>1872</v>
      </c>
      <c r="M89" s="659"/>
      <c r="N89" s="780"/>
      <c r="O89" s="659"/>
      <c r="P89" s="659"/>
      <c r="Q89" s="659"/>
      <c r="R89" s="659"/>
      <c r="S89" s="659"/>
      <c r="T89" s="107">
        <v>1</v>
      </c>
      <c r="U89" s="753">
        <f>I89</f>
        <v>0.84</v>
      </c>
      <c r="V89" s="153"/>
    </row>
    <row r="90" spans="1:212" s="154" customFormat="1" ht="49.5" hidden="1">
      <c r="A90" s="659">
        <v>124</v>
      </c>
      <c r="B90" s="347">
        <v>84</v>
      </c>
      <c r="C90" s="646"/>
      <c r="D90" s="1102" t="s">
        <v>1873</v>
      </c>
      <c r="E90" s="1103" t="s">
        <v>23</v>
      </c>
      <c r="F90" s="1103" t="s">
        <v>1596</v>
      </c>
      <c r="G90" s="1104">
        <v>1.27</v>
      </c>
      <c r="H90" s="1104">
        <v>0.89</v>
      </c>
      <c r="I90" s="1104">
        <f t="shared" si="2"/>
        <v>1.27</v>
      </c>
      <c r="J90" s="1103" t="s">
        <v>29</v>
      </c>
      <c r="K90" s="1103" t="s">
        <v>1620</v>
      </c>
      <c r="L90" s="1129" t="s">
        <v>1874</v>
      </c>
      <c r="M90" s="107"/>
      <c r="N90" s="107"/>
      <c r="O90" s="107"/>
      <c r="P90" s="107"/>
      <c r="Q90" s="107"/>
      <c r="R90" s="107"/>
      <c r="S90" s="107"/>
      <c r="T90" s="107"/>
      <c r="U90" s="107"/>
      <c r="V90" s="91"/>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7"/>
      <c r="GK90" s="67"/>
      <c r="GL90" s="67"/>
      <c r="GM90" s="67"/>
      <c r="GN90" s="67"/>
      <c r="GO90" s="67"/>
      <c r="GP90" s="67"/>
      <c r="GQ90" s="67"/>
      <c r="GR90" s="67"/>
      <c r="GS90" s="67"/>
      <c r="GT90" s="67"/>
      <c r="GU90" s="67"/>
      <c r="GV90" s="67"/>
      <c r="GW90" s="67"/>
      <c r="GX90" s="67"/>
      <c r="GY90" s="67"/>
      <c r="GZ90" s="67"/>
      <c r="HA90" s="67"/>
      <c r="HB90" s="67"/>
      <c r="HC90" s="67"/>
      <c r="HD90" s="67"/>
    </row>
    <row r="91" spans="1:212" s="154" customFormat="1" ht="66" hidden="1">
      <c r="A91" s="659">
        <v>132</v>
      </c>
      <c r="B91" s="347">
        <v>86</v>
      </c>
      <c r="C91" s="646"/>
      <c r="D91" s="1130" t="s">
        <v>1875</v>
      </c>
      <c r="E91" s="1112" t="s">
        <v>23</v>
      </c>
      <c r="F91" s="1103" t="s">
        <v>1596</v>
      </c>
      <c r="G91" s="1127">
        <v>2.6</v>
      </c>
      <c r="H91" s="1131">
        <v>0.18</v>
      </c>
      <c r="I91" s="1104">
        <f t="shared" si="2"/>
        <v>2.6</v>
      </c>
      <c r="J91" s="1103" t="s">
        <v>29</v>
      </c>
      <c r="K91" s="1128" t="s">
        <v>1597</v>
      </c>
      <c r="L91" s="1129" t="s">
        <v>1876</v>
      </c>
      <c r="M91" s="107"/>
      <c r="N91" s="660">
        <f>G91</f>
        <v>2.6</v>
      </c>
      <c r="O91" s="107"/>
      <c r="P91" s="107"/>
      <c r="Q91" s="107"/>
      <c r="R91" s="107"/>
      <c r="S91" s="107"/>
      <c r="T91" s="107"/>
      <c r="U91" s="107"/>
      <c r="V91" s="91"/>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c r="EO91" s="67"/>
      <c r="EP91" s="67"/>
      <c r="EQ91" s="67"/>
      <c r="ER91" s="67"/>
      <c r="ES91" s="67"/>
      <c r="ET91" s="67"/>
      <c r="EU91" s="67"/>
      <c r="EV91" s="67"/>
      <c r="EW91" s="67"/>
      <c r="EX91" s="67"/>
      <c r="EY91" s="67"/>
      <c r="EZ91" s="67"/>
      <c r="FA91" s="67"/>
      <c r="FB91" s="67"/>
      <c r="FC91" s="67"/>
      <c r="FD91" s="67"/>
      <c r="FE91" s="67"/>
      <c r="FF91" s="67"/>
      <c r="FG91" s="67"/>
      <c r="FH91" s="67"/>
      <c r="FI91" s="67"/>
      <c r="FJ91" s="67"/>
      <c r="FK91" s="67"/>
      <c r="FL91" s="67"/>
      <c r="FM91" s="67"/>
      <c r="FN91" s="67"/>
      <c r="FO91" s="67"/>
      <c r="FP91" s="67"/>
      <c r="FQ91" s="67"/>
      <c r="FR91" s="67"/>
      <c r="FS91" s="67"/>
      <c r="FT91" s="67"/>
      <c r="FU91" s="67"/>
      <c r="FV91" s="67"/>
      <c r="FW91" s="67"/>
      <c r="FX91" s="67"/>
      <c r="FY91" s="67"/>
      <c r="FZ91" s="67"/>
      <c r="GA91" s="67"/>
      <c r="GB91" s="67"/>
      <c r="GC91" s="67"/>
      <c r="GD91" s="67"/>
      <c r="GE91" s="67"/>
      <c r="GF91" s="67"/>
      <c r="GG91" s="67"/>
      <c r="GH91" s="67"/>
      <c r="GI91" s="67"/>
      <c r="GJ91" s="67"/>
      <c r="GK91" s="67"/>
      <c r="GL91" s="67"/>
      <c r="GM91" s="67"/>
      <c r="GN91" s="67"/>
      <c r="GO91" s="67"/>
      <c r="GP91" s="67"/>
      <c r="GQ91" s="67"/>
      <c r="GR91" s="67"/>
      <c r="GS91" s="67"/>
      <c r="GT91" s="67"/>
      <c r="GU91" s="67"/>
      <c r="GV91" s="67"/>
      <c r="GW91" s="67"/>
      <c r="GX91" s="67"/>
      <c r="GY91" s="67"/>
      <c r="GZ91" s="67"/>
      <c r="HA91" s="67"/>
      <c r="HB91" s="67"/>
      <c r="HC91" s="67"/>
      <c r="HD91" s="67"/>
    </row>
    <row r="92" spans="1:212" s="154" customFormat="1" ht="66" hidden="1">
      <c r="A92" s="659">
        <v>133</v>
      </c>
      <c r="B92" s="347">
        <v>87</v>
      </c>
      <c r="C92" s="646"/>
      <c r="D92" s="1130" t="s">
        <v>1877</v>
      </c>
      <c r="E92" s="1112" t="s">
        <v>23</v>
      </c>
      <c r="F92" s="1103" t="s">
        <v>1596</v>
      </c>
      <c r="G92" s="1127">
        <v>1.96</v>
      </c>
      <c r="H92" s="1131">
        <v>1.57</v>
      </c>
      <c r="I92" s="1104">
        <f t="shared" si="2"/>
        <v>1.96</v>
      </c>
      <c r="J92" s="1103" t="s">
        <v>29</v>
      </c>
      <c r="K92" s="1128" t="s">
        <v>1751</v>
      </c>
      <c r="L92" s="1129" t="s">
        <v>1878</v>
      </c>
      <c r="M92" s="659"/>
      <c r="N92" s="780"/>
      <c r="O92" s="659"/>
      <c r="P92" s="659"/>
      <c r="Q92" s="659"/>
      <c r="R92" s="659"/>
      <c r="S92" s="659"/>
      <c r="T92" s="659"/>
      <c r="U92" s="659"/>
      <c r="V92" s="153"/>
    </row>
    <row r="93" spans="1:212" s="154" customFormat="1" ht="33" hidden="1">
      <c r="A93" s="659">
        <v>134</v>
      </c>
      <c r="B93" s="347">
        <v>88</v>
      </c>
      <c r="C93" s="646"/>
      <c r="D93" s="1102" t="s">
        <v>1879</v>
      </c>
      <c r="E93" s="1113" t="s">
        <v>23</v>
      </c>
      <c r="F93" s="1103" t="s">
        <v>1596</v>
      </c>
      <c r="G93" s="1131">
        <v>2.4</v>
      </c>
      <c r="H93" s="1131">
        <v>1.9</v>
      </c>
      <c r="I93" s="1104">
        <f t="shared" si="2"/>
        <v>2.4</v>
      </c>
      <c r="J93" s="1103" t="s">
        <v>29</v>
      </c>
      <c r="K93" s="1103" t="s">
        <v>1880</v>
      </c>
      <c r="L93" s="1102" t="s">
        <v>1881</v>
      </c>
      <c r="M93" s="659"/>
      <c r="N93" s="780"/>
      <c r="O93" s="659"/>
      <c r="P93" s="659"/>
      <c r="Q93" s="659"/>
      <c r="R93" s="659"/>
      <c r="S93" s="659"/>
      <c r="T93" s="659"/>
      <c r="U93" s="659"/>
      <c r="V93" s="153"/>
    </row>
    <row r="94" spans="1:212" s="154" customFormat="1" ht="49.5" hidden="1">
      <c r="A94" s="659">
        <v>135</v>
      </c>
      <c r="B94" s="347">
        <v>89</v>
      </c>
      <c r="C94" s="646"/>
      <c r="D94" s="1102" t="s">
        <v>1882</v>
      </c>
      <c r="E94" s="1113" t="s">
        <v>23</v>
      </c>
      <c r="F94" s="1103" t="s">
        <v>1596</v>
      </c>
      <c r="G94" s="1131">
        <v>1.68</v>
      </c>
      <c r="H94" s="1131">
        <v>0.7</v>
      </c>
      <c r="I94" s="1104">
        <f t="shared" si="2"/>
        <v>1.68</v>
      </c>
      <c r="J94" s="1103" t="s">
        <v>29</v>
      </c>
      <c r="K94" s="1132" t="s">
        <v>1751</v>
      </c>
      <c r="L94" s="1102" t="s">
        <v>1883</v>
      </c>
      <c r="M94" s="659"/>
      <c r="N94" s="780"/>
      <c r="O94" s="659"/>
      <c r="P94" s="659"/>
      <c r="Q94" s="659"/>
      <c r="R94" s="659"/>
      <c r="S94" s="659"/>
      <c r="T94" s="659"/>
      <c r="U94" s="659"/>
      <c r="V94" s="153"/>
    </row>
    <row r="95" spans="1:212" s="154" customFormat="1" ht="33" hidden="1">
      <c r="A95" s="659">
        <v>116</v>
      </c>
      <c r="B95" s="347">
        <v>80</v>
      </c>
      <c r="C95" s="646"/>
      <c r="D95" s="1102" t="s">
        <v>1884</v>
      </c>
      <c r="E95" s="1103" t="s">
        <v>24</v>
      </c>
      <c r="F95" s="1103" t="s">
        <v>1596</v>
      </c>
      <c r="G95" s="1131">
        <v>0.76</v>
      </c>
      <c r="H95" s="1131">
        <v>0.72199999999999998</v>
      </c>
      <c r="I95" s="1104">
        <f t="shared" si="2"/>
        <v>0.76</v>
      </c>
      <c r="J95" s="1103" t="s">
        <v>29</v>
      </c>
      <c r="K95" s="1132" t="s">
        <v>1885</v>
      </c>
      <c r="L95" s="1102" t="s">
        <v>1886</v>
      </c>
      <c r="M95" s="12"/>
      <c r="N95" s="781"/>
      <c r="O95" s="12"/>
      <c r="P95" s="12"/>
      <c r="Q95" s="12"/>
      <c r="R95" s="12"/>
      <c r="S95" s="12"/>
      <c r="T95" s="107">
        <v>1</v>
      </c>
      <c r="U95" s="753">
        <f>I95</f>
        <v>0.76</v>
      </c>
      <c r="V95" s="13"/>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c r="EW95" s="68"/>
      <c r="EX95" s="68"/>
      <c r="EY95" s="68"/>
      <c r="EZ95" s="68"/>
      <c r="FA95" s="68"/>
      <c r="FB95" s="68"/>
      <c r="FC95" s="68"/>
      <c r="FD95" s="68"/>
      <c r="FE95" s="68"/>
      <c r="FF95" s="68"/>
      <c r="FG95" s="68"/>
      <c r="FH95" s="68"/>
      <c r="FI95" s="68"/>
      <c r="FJ95" s="68"/>
      <c r="FK95" s="68"/>
      <c r="FL95" s="68"/>
      <c r="FM95" s="68"/>
      <c r="FN95" s="68"/>
      <c r="FO95" s="68"/>
      <c r="FP95" s="68"/>
      <c r="FQ95" s="68"/>
      <c r="FR95" s="68"/>
      <c r="FS95" s="68"/>
      <c r="FT95" s="68"/>
      <c r="FU95" s="68"/>
      <c r="FV95" s="68"/>
      <c r="FW95" s="68"/>
      <c r="FX95" s="68"/>
      <c r="FY95" s="68"/>
      <c r="FZ95" s="68"/>
      <c r="GA95" s="68"/>
      <c r="GB95" s="68"/>
      <c r="GC95" s="68"/>
      <c r="GD95" s="68"/>
      <c r="GE95" s="68"/>
      <c r="GF95" s="68"/>
      <c r="GG95" s="68"/>
      <c r="GH95" s="68"/>
      <c r="GI95" s="68"/>
      <c r="GJ95" s="68"/>
      <c r="GK95" s="68"/>
      <c r="GL95" s="68"/>
      <c r="GM95" s="68"/>
      <c r="GN95" s="68"/>
      <c r="GO95" s="68"/>
      <c r="GP95" s="68"/>
      <c r="GQ95" s="68"/>
      <c r="GR95" s="68"/>
      <c r="GS95" s="68"/>
      <c r="GT95" s="68"/>
      <c r="GU95" s="68"/>
      <c r="GV95" s="68"/>
      <c r="GW95" s="68"/>
      <c r="GX95" s="68"/>
      <c r="GY95" s="68"/>
      <c r="GZ95" s="68"/>
      <c r="HA95" s="68"/>
      <c r="HB95" s="68"/>
      <c r="HC95" s="68"/>
      <c r="HD95" s="68"/>
    </row>
    <row r="96" spans="1:212" s="154" customFormat="1" ht="49.5" hidden="1">
      <c r="A96" s="659">
        <v>140</v>
      </c>
      <c r="B96" s="347">
        <v>90</v>
      </c>
      <c r="C96" s="646"/>
      <c r="D96" s="1133" t="s">
        <v>1887</v>
      </c>
      <c r="E96" s="1103" t="s">
        <v>23</v>
      </c>
      <c r="F96" s="1103" t="s">
        <v>1596</v>
      </c>
      <c r="G96" s="1104">
        <v>0.63</v>
      </c>
      <c r="H96" s="1104">
        <v>0.25159999999999999</v>
      </c>
      <c r="I96" s="1104">
        <f t="shared" si="2"/>
        <v>0.63</v>
      </c>
      <c r="J96" s="1103" t="s">
        <v>29</v>
      </c>
      <c r="K96" s="1103" t="s">
        <v>1814</v>
      </c>
      <c r="L96" s="1102" t="s">
        <v>1888</v>
      </c>
      <c r="M96" s="659"/>
      <c r="N96" s="660">
        <f>G96</f>
        <v>0.63</v>
      </c>
      <c r="O96" s="659"/>
      <c r="P96" s="659"/>
      <c r="Q96" s="659"/>
      <c r="R96" s="659"/>
      <c r="S96" s="659"/>
      <c r="T96" s="659"/>
      <c r="U96" s="659"/>
      <c r="V96" s="153"/>
    </row>
    <row r="97" spans="1:212" s="154" customFormat="1" ht="66" hidden="1">
      <c r="A97" s="659">
        <v>129</v>
      </c>
      <c r="B97" s="347">
        <v>93</v>
      </c>
      <c r="C97" s="646"/>
      <c r="D97" s="1102" t="s">
        <v>1889</v>
      </c>
      <c r="E97" s="1103" t="s">
        <v>23</v>
      </c>
      <c r="F97" s="1103" t="s">
        <v>1596</v>
      </c>
      <c r="G97" s="1104">
        <f>340*13.5/10000</f>
        <v>0.45900000000000002</v>
      </c>
      <c r="H97" s="1104">
        <v>0.18360000000000001</v>
      </c>
      <c r="I97" s="1104">
        <f t="shared" si="2"/>
        <v>0.45900000000000002</v>
      </c>
      <c r="J97" s="1103" t="s">
        <v>29</v>
      </c>
      <c r="K97" s="1103" t="s">
        <v>1614</v>
      </c>
      <c r="L97" s="1129" t="s">
        <v>1890</v>
      </c>
      <c r="M97" s="659"/>
      <c r="N97" s="780"/>
      <c r="O97" s="659"/>
      <c r="P97" s="659"/>
      <c r="Q97" s="659"/>
      <c r="R97" s="659"/>
      <c r="S97" s="659"/>
      <c r="T97" s="659"/>
      <c r="U97" s="659"/>
      <c r="V97" s="153"/>
    </row>
    <row r="98" spans="1:212" s="154" customFormat="1" ht="33" hidden="1">
      <c r="A98" s="659">
        <v>108</v>
      </c>
      <c r="B98" s="347">
        <v>98</v>
      </c>
      <c r="C98" s="646"/>
      <c r="D98" s="1102" t="s">
        <v>1891</v>
      </c>
      <c r="E98" s="1103" t="s">
        <v>1892</v>
      </c>
      <c r="F98" s="1103" t="s">
        <v>1596</v>
      </c>
      <c r="G98" s="1104">
        <v>0.65</v>
      </c>
      <c r="H98" s="1104">
        <v>0.4</v>
      </c>
      <c r="I98" s="1104">
        <f t="shared" si="2"/>
        <v>0.65</v>
      </c>
      <c r="J98" s="1103" t="s">
        <v>29</v>
      </c>
      <c r="K98" s="1103" t="s">
        <v>1893</v>
      </c>
      <c r="L98" s="1134" t="s">
        <v>1894</v>
      </c>
      <c r="M98" s="659"/>
      <c r="N98" s="780"/>
      <c r="O98" s="659"/>
      <c r="P98" s="659"/>
      <c r="Q98" s="659"/>
      <c r="R98" s="659"/>
      <c r="S98" s="659"/>
      <c r="T98" s="107">
        <v>1</v>
      </c>
      <c r="U98" s="753">
        <f>I98</f>
        <v>0.65</v>
      </c>
      <c r="V98" s="153"/>
    </row>
    <row r="99" spans="1:212" s="154" customFormat="1" ht="66" hidden="1">
      <c r="A99" s="659">
        <v>110</v>
      </c>
      <c r="B99" s="347">
        <v>99</v>
      </c>
      <c r="C99" s="646"/>
      <c r="D99" s="1102" t="s">
        <v>1895</v>
      </c>
      <c r="E99" s="1103" t="s">
        <v>22</v>
      </c>
      <c r="F99" s="1103" t="s">
        <v>1613</v>
      </c>
      <c r="G99" s="1104">
        <v>0.95</v>
      </c>
      <c r="H99" s="1104">
        <v>0.95</v>
      </c>
      <c r="I99" s="1104">
        <v>0.95</v>
      </c>
      <c r="J99" s="1103" t="s">
        <v>29</v>
      </c>
      <c r="K99" s="1103" t="s">
        <v>691</v>
      </c>
      <c r="L99" s="1102" t="s">
        <v>1896</v>
      </c>
      <c r="M99" s="659"/>
      <c r="N99" s="780"/>
      <c r="O99" s="659"/>
      <c r="P99" s="659"/>
      <c r="Q99" s="659"/>
      <c r="R99" s="659"/>
      <c r="S99" s="659"/>
      <c r="T99" s="107">
        <v>1</v>
      </c>
      <c r="U99" s="753">
        <f>I99</f>
        <v>0.95</v>
      </c>
      <c r="V99" s="153"/>
    </row>
    <row r="100" spans="1:212" s="154" customFormat="1" ht="66" hidden="1">
      <c r="A100" s="659">
        <v>114</v>
      </c>
      <c r="B100" s="347">
        <v>100</v>
      </c>
      <c r="C100" s="646"/>
      <c r="D100" s="1102" t="s">
        <v>1897</v>
      </c>
      <c r="E100" s="1103" t="s">
        <v>22</v>
      </c>
      <c r="F100" s="1103" t="s">
        <v>1613</v>
      </c>
      <c r="G100" s="1104">
        <v>2.8</v>
      </c>
      <c r="H100" s="1104">
        <v>2.8</v>
      </c>
      <c r="I100" s="1104">
        <v>2.8</v>
      </c>
      <c r="J100" s="1103" t="s">
        <v>29</v>
      </c>
      <c r="K100" s="1103" t="s">
        <v>691</v>
      </c>
      <c r="L100" s="1102" t="s">
        <v>1898</v>
      </c>
      <c r="M100" s="12"/>
      <c r="N100" s="781"/>
      <c r="O100" s="12"/>
      <c r="P100" s="12"/>
      <c r="Q100" s="12"/>
      <c r="R100" s="12"/>
      <c r="S100" s="12"/>
      <c r="T100" s="107">
        <v>1</v>
      </c>
      <c r="U100" s="753">
        <f>I100</f>
        <v>2.8</v>
      </c>
      <c r="V100" s="13"/>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c r="EW100" s="68"/>
      <c r="EX100" s="68"/>
      <c r="EY100" s="68"/>
      <c r="EZ100" s="68"/>
      <c r="FA100" s="68"/>
      <c r="FB100" s="68"/>
      <c r="FC100" s="68"/>
      <c r="FD100" s="68"/>
      <c r="FE100" s="68"/>
      <c r="FF100" s="68"/>
      <c r="FG100" s="68"/>
      <c r="FH100" s="68"/>
      <c r="FI100" s="68"/>
      <c r="FJ100" s="68"/>
      <c r="FK100" s="68"/>
      <c r="FL100" s="68"/>
      <c r="FM100" s="68"/>
      <c r="FN100" s="68"/>
      <c r="FO100" s="68"/>
      <c r="FP100" s="68"/>
      <c r="FQ100" s="68"/>
      <c r="FR100" s="68"/>
      <c r="FS100" s="68"/>
      <c r="FT100" s="68"/>
      <c r="FU100" s="68"/>
      <c r="FV100" s="68"/>
      <c r="FW100" s="68"/>
      <c r="FX100" s="68"/>
      <c r="FY100" s="68"/>
      <c r="FZ100" s="68"/>
      <c r="GA100" s="68"/>
      <c r="GB100" s="68"/>
      <c r="GC100" s="68"/>
      <c r="GD100" s="68"/>
      <c r="GE100" s="68"/>
      <c r="GF100" s="68"/>
      <c r="GG100" s="68"/>
      <c r="GH100" s="68"/>
      <c r="GI100" s="68"/>
      <c r="GJ100" s="68"/>
      <c r="GK100" s="68"/>
      <c r="GL100" s="68"/>
      <c r="GM100" s="68"/>
      <c r="GN100" s="68"/>
      <c r="GO100" s="68"/>
      <c r="GP100" s="68"/>
      <c r="GQ100" s="68"/>
      <c r="GR100" s="68"/>
      <c r="GS100" s="68"/>
      <c r="GT100" s="68"/>
      <c r="GU100" s="68"/>
      <c r="GV100" s="68"/>
      <c r="GW100" s="68"/>
      <c r="GX100" s="68"/>
      <c r="GY100" s="68"/>
      <c r="GZ100" s="68"/>
      <c r="HA100" s="68"/>
      <c r="HB100" s="68"/>
      <c r="HC100" s="68"/>
      <c r="HD100" s="68"/>
    </row>
    <row r="101" spans="1:212" s="154" customFormat="1" ht="66" hidden="1">
      <c r="A101" s="659">
        <v>119</v>
      </c>
      <c r="B101" s="347">
        <v>102</v>
      </c>
      <c r="C101" s="646"/>
      <c r="D101" s="1102" t="s">
        <v>1899</v>
      </c>
      <c r="E101" s="1103" t="s">
        <v>22</v>
      </c>
      <c r="F101" s="1103" t="s">
        <v>1613</v>
      </c>
      <c r="G101" s="1104">
        <v>2.5</v>
      </c>
      <c r="H101" s="1104">
        <v>2.5</v>
      </c>
      <c r="I101" s="1104">
        <v>2.5</v>
      </c>
      <c r="J101" s="1103" t="s">
        <v>29</v>
      </c>
      <c r="K101" s="1103" t="s">
        <v>691</v>
      </c>
      <c r="L101" s="1102" t="s">
        <v>1900</v>
      </c>
      <c r="M101" s="107"/>
      <c r="N101" s="660">
        <f>G101</f>
        <v>2.5</v>
      </c>
      <c r="O101" s="107"/>
      <c r="P101" s="107"/>
      <c r="Q101" s="107"/>
      <c r="R101" s="107"/>
      <c r="S101" s="107"/>
      <c r="T101" s="107"/>
      <c r="U101" s="107"/>
      <c r="V101" s="91"/>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row>
    <row r="102" spans="1:212" s="154" customFormat="1" ht="66" hidden="1">
      <c r="A102" s="659">
        <v>122</v>
      </c>
      <c r="B102" s="347">
        <v>105</v>
      </c>
      <c r="C102" s="646"/>
      <c r="D102" s="1102" t="s">
        <v>1901</v>
      </c>
      <c r="E102" s="1103" t="s">
        <v>22</v>
      </c>
      <c r="F102" s="1103" t="s">
        <v>1613</v>
      </c>
      <c r="G102" s="1104">
        <v>1.3</v>
      </c>
      <c r="H102" s="1104">
        <v>1.3</v>
      </c>
      <c r="I102" s="1104">
        <v>1.3</v>
      </c>
      <c r="J102" s="1103" t="s">
        <v>29</v>
      </c>
      <c r="K102" s="1103" t="s">
        <v>691</v>
      </c>
      <c r="L102" s="1102" t="s">
        <v>1902</v>
      </c>
      <c r="M102" s="107"/>
      <c r="N102" s="107"/>
      <c r="O102" s="107"/>
      <c r="P102" s="107"/>
      <c r="Q102" s="107"/>
      <c r="R102" s="107"/>
      <c r="S102" s="107"/>
      <c r="T102" s="107"/>
      <c r="U102" s="107"/>
      <c r="V102" s="91"/>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c r="EO102" s="67"/>
      <c r="EP102" s="67"/>
      <c r="EQ102" s="67"/>
      <c r="ER102" s="67"/>
      <c r="ES102" s="67"/>
      <c r="ET102" s="67"/>
      <c r="EU102" s="67"/>
      <c r="EV102" s="67"/>
      <c r="EW102" s="67"/>
      <c r="EX102" s="67"/>
      <c r="EY102" s="67"/>
      <c r="EZ102" s="67"/>
      <c r="FA102" s="67"/>
      <c r="FB102" s="67"/>
      <c r="FC102" s="67"/>
      <c r="FD102" s="67"/>
      <c r="FE102" s="67"/>
      <c r="FF102" s="67"/>
      <c r="FG102" s="67"/>
      <c r="FH102" s="67"/>
      <c r="FI102" s="67"/>
      <c r="FJ102" s="67"/>
      <c r="FK102" s="67"/>
      <c r="FL102" s="67"/>
      <c r="FM102" s="67"/>
      <c r="FN102" s="67"/>
      <c r="FO102" s="67"/>
      <c r="FP102" s="67"/>
      <c r="FQ102" s="67"/>
      <c r="FR102" s="67"/>
      <c r="FS102" s="67"/>
      <c r="FT102" s="67"/>
      <c r="FU102" s="67"/>
      <c r="FV102" s="67"/>
      <c r="FW102" s="67"/>
      <c r="FX102" s="67"/>
      <c r="FY102" s="67"/>
      <c r="FZ102" s="67"/>
      <c r="GA102" s="67"/>
      <c r="GB102" s="67"/>
      <c r="GC102" s="67"/>
      <c r="GD102" s="67"/>
      <c r="GE102" s="67"/>
      <c r="GF102" s="67"/>
      <c r="GG102" s="67"/>
      <c r="GH102" s="67"/>
      <c r="GI102" s="67"/>
      <c r="GJ102" s="67"/>
      <c r="GK102" s="67"/>
      <c r="GL102" s="67"/>
      <c r="GM102" s="67"/>
      <c r="GN102" s="67"/>
      <c r="GO102" s="67"/>
      <c r="GP102" s="67"/>
      <c r="GQ102" s="67"/>
      <c r="GR102" s="67"/>
      <c r="GS102" s="67"/>
      <c r="GT102" s="67"/>
      <c r="GU102" s="67"/>
      <c r="GV102" s="67"/>
      <c r="GW102" s="67"/>
      <c r="GX102" s="67"/>
      <c r="GY102" s="67"/>
      <c r="GZ102" s="67"/>
      <c r="HA102" s="67"/>
      <c r="HB102" s="67"/>
      <c r="HC102" s="67"/>
      <c r="HD102" s="67"/>
    </row>
    <row r="103" spans="1:212" s="154" customFormat="1" ht="66" hidden="1">
      <c r="A103" s="659">
        <v>126</v>
      </c>
      <c r="B103" s="347">
        <v>106</v>
      </c>
      <c r="C103" s="646"/>
      <c r="D103" s="1102" t="s">
        <v>1903</v>
      </c>
      <c r="E103" s="1103" t="s">
        <v>22</v>
      </c>
      <c r="F103" s="1103" t="s">
        <v>1613</v>
      </c>
      <c r="G103" s="1104">
        <v>3.7</v>
      </c>
      <c r="H103" s="1104">
        <v>3.7</v>
      </c>
      <c r="I103" s="1104">
        <v>3.7</v>
      </c>
      <c r="J103" s="1103" t="s">
        <v>29</v>
      </c>
      <c r="K103" s="1103" t="s">
        <v>691</v>
      </c>
      <c r="L103" s="1102" t="s">
        <v>1904</v>
      </c>
      <c r="M103" s="107"/>
      <c r="N103" s="107"/>
      <c r="O103" s="107"/>
      <c r="P103" s="107"/>
      <c r="Q103" s="107"/>
      <c r="R103" s="107"/>
      <c r="S103" s="107"/>
      <c r="T103" s="107"/>
      <c r="U103" s="107"/>
      <c r="V103" s="91"/>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7"/>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c r="EO103" s="67"/>
      <c r="EP103" s="67"/>
      <c r="EQ103" s="67"/>
      <c r="ER103" s="67"/>
      <c r="ES103" s="67"/>
      <c r="ET103" s="67"/>
      <c r="EU103" s="67"/>
      <c r="EV103" s="67"/>
      <c r="EW103" s="67"/>
      <c r="EX103" s="67"/>
      <c r="EY103" s="67"/>
      <c r="EZ103" s="67"/>
      <c r="FA103" s="67"/>
      <c r="FB103" s="67"/>
      <c r="FC103" s="67"/>
      <c r="FD103" s="67"/>
      <c r="FE103" s="67"/>
      <c r="FF103" s="67"/>
      <c r="FG103" s="67"/>
      <c r="FH103" s="67"/>
      <c r="FI103" s="67"/>
      <c r="FJ103" s="67"/>
      <c r="FK103" s="67"/>
      <c r="FL103" s="67"/>
      <c r="FM103" s="67"/>
      <c r="FN103" s="67"/>
      <c r="FO103" s="67"/>
      <c r="FP103" s="67"/>
      <c r="FQ103" s="67"/>
      <c r="FR103" s="67"/>
      <c r="FS103" s="67"/>
      <c r="FT103" s="67"/>
      <c r="FU103" s="67"/>
      <c r="FV103" s="67"/>
      <c r="FW103" s="67"/>
      <c r="FX103" s="67"/>
      <c r="FY103" s="67"/>
      <c r="FZ103" s="67"/>
      <c r="GA103" s="67"/>
      <c r="GB103" s="67"/>
      <c r="GC103" s="67"/>
      <c r="GD103" s="67"/>
      <c r="GE103" s="67"/>
      <c r="GF103" s="67"/>
      <c r="GG103" s="67"/>
      <c r="GH103" s="67"/>
      <c r="GI103" s="67"/>
      <c r="GJ103" s="67"/>
      <c r="GK103" s="67"/>
      <c r="GL103" s="67"/>
      <c r="GM103" s="67"/>
      <c r="GN103" s="67"/>
      <c r="GO103" s="67"/>
      <c r="GP103" s="67"/>
      <c r="GQ103" s="67"/>
      <c r="GR103" s="67"/>
      <c r="GS103" s="67"/>
      <c r="GT103" s="67"/>
      <c r="GU103" s="67"/>
      <c r="GV103" s="67"/>
      <c r="GW103" s="67"/>
      <c r="GX103" s="67"/>
      <c r="GY103" s="67"/>
      <c r="GZ103" s="67"/>
      <c r="HA103" s="67"/>
      <c r="HB103" s="67"/>
      <c r="HC103" s="67"/>
      <c r="HD103" s="67"/>
    </row>
    <row r="104" spans="1:212" s="154" customFormat="1" ht="66" hidden="1">
      <c r="A104" s="659">
        <v>127</v>
      </c>
      <c r="B104" s="347">
        <v>107</v>
      </c>
      <c r="C104" s="646"/>
      <c r="D104" s="1102" t="s">
        <v>1905</v>
      </c>
      <c r="E104" s="1103" t="s">
        <v>22</v>
      </c>
      <c r="F104" s="1103" t="s">
        <v>1613</v>
      </c>
      <c r="G104" s="1104">
        <v>2.2999999999999998</v>
      </c>
      <c r="H104" s="1104">
        <v>2.2999999999999998</v>
      </c>
      <c r="I104" s="1104">
        <v>2.2999999999999998</v>
      </c>
      <c r="J104" s="1103" t="s">
        <v>29</v>
      </c>
      <c r="K104" s="1103" t="s">
        <v>1597</v>
      </c>
      <c r="L104" s="1102" t="s">
        <v>1906</v>
      </c>
      <c r="M104" s="107"/>
      <c r="N104" s="107"/>
      <c r="O104" s="107"/>
      <c r="P104" s="107"/>
      <c r="Q104" s="107"/>
      <c r="R104" s="107"/>
      <c r="S104" s="107"/>
      <c r="T104" s="107"/>
      <c r="U104" s="107"/>
      <c r="V104" s="91"/>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c r="EO104" s="67"/>
      <c r="EP104" s="67"/>
      <c r="EQ104" s="67"/>
      <c r="ER104" s="67"/>
      <c r="ES104" s="67"/>
      <c r="ET104" s="67"/>
      <c r="EU104" s="67"/>
      <c r="EV104" s="67"/>
      <c r="EW104" s="67"/>
      <c r="EX104" s="67"/>
      <c r="EY104" s="67"/>
      <c r="EZ104" s="67"/>
      <c r="FA104" s="67"/>
      <c r="FB104" s="67"/>
      <c r="FC104" s="67"/>
      <c r="FD104" s="67"/>
      <c r="FE104" s="67"/>
      <c r="FF104" s="67"/>
      <c r="FG104" s="67"/>
      <c r="FH104" s="67"/>
      <c r="FI104" s="67"/>
      <c r="FJ104" s="67"/>
      <c r="FK104" s="67"/>
      <c r="FL104" s="67"/>
      <c r="FM104" s="67"/>
      <c r="FN104" s="67"/>
      <c r="FO104" s="67"/>
      <c r="FP104" s="67"/>
      <c r="FQ104" s="67"/>
      <c r="FR104" s="67"/>
      <c r="FS104" s="67"/>
      <c r="FT104" s="67"/>
      <c r="FU104" s="67"/>
      <c r="FV104" s="67"/>
      <c r="FW104" s="67"/>
      <c r="FX104" s="67"/>
      <c r="FY104" s="67"/>
      <c r="FZ104" s="67"/>
      <c r="GA104" s="67"/>
      <c r="GB104" s="67"/>
      <c r="GC104" s="67"/>
      <c r="GD104" s="67"/>
      <c r="GE104" s="67"/>
      <c r="GF104" s="67"/>
      <c r="GG104" s="67"/>
      <c r="GH104" s="67"/>
      <c r="GI104" s="67"/>
      <c r="GJ104" s="67"/>
      <c r="GK104" s="67"/>
      <c r="GL104" s="67"/>
      <c r="GM104" s="67"/>
      <c r="GN104" s="67"/>
      <c r="GO104" s="67"/>
      <c r="GP104" s="67"/>
      <c r="GQ104" s="67"/>
      <c r="GR104" s="67"/>
      <c r="GS104" s="67"/>
      <c r="GT104" s="67"/>
      <c r="GU104" s="67"/>
      <c r="GV104" s="67"/>
      <c r="GW104" s="67"/>
      <c r="GX104" s="67"/>
      <c r="GY104" s="67"/>
      <c r="GZ104" s="67"/>
      <c r="HA104" s="67"/>
      <c r="HB104" s="67"/>
      <c r="HC104" s="67"/>
      <c r="HD104" s="67"/>
    </row>
    <row r="105" spans="1:212" s="154" customFormat="1" ht="49.5" hidden="1">
      <c r="A105" s="659">
        <v>128</v>
      </c>
      <c r="B105" s="347">
        <v>108</v>
      </c>
      <c r="C105" s="646"/>
      <c r="D105" s="1102" t="s">
        <v>1910</v>
      </c>
      <c r="E105" s="1103" t="s">
        <v>22</v>
      </c>
      <c r="F105" s="1103" t="s">
        <v>1911</v>
      </c>
      <c r="G105" s="1114">
        <v>1.8</v>
      </c>
      <c r="H105" s="1104">
        <v>0</v>
      </c>
      <c r="I105" s="1114">
        <v>1.8</v>
      </c>
      <c r="J105" s="1103" t="s">
        <v>29</v>
      </c>
      <c r="K105" s="1103" t="s">
        <v>1885</v>
      </c>
      <c r="L105" s="1102" t="s">
        <v>1912</v>
      </c>
      <c r="M105" s="107"/>
      <c r="N105" s="107"/>
      <c r="O105" s="107"/>
      <c r="P105" s="107"/>
      <c r="Q105" s="107"/>
      <c r="R105" s="107"/>
      <c r="S105" s="107"/>
      <c r="T105" s="107"/>
      <c r="U105" s="107"/>
      <c r="V105" s="91"/>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c r="EO105" s="67"/>
      <c r="EP105" s="67"/>
      <c r="EQ105" s="67"/>
      <c r="ER105" s="67"/>
      <c r="ES105" s="67"/>
      <c r="ET105" s="67"/>
      <c r="EU105" s="67"/>
      <c r="EV105" s="67"/>
      <c r="EW105" s="67"/>
      <c r="EX105" s="67"/>
      <c r="EY105" s="67"/>
      <c r="EZ105" s="67"/>
      <c r="FA105" s="67"/>
      <c r="FB105" s="67"/>
      <c r="FC105" s="67"/>
      <c r="FD105" s="67"/>
      <c r="FE105" s="67"/>
      <c r="FF105" s="67"/>
      <c r="FG105" s="67"/>
      <c r="FH105" s="67"/>
      <c r="FI105" s="67"/>
      <c r="FJ105" s="67"/>
      <c r="FK105" s="67"/>
      <c r="FL105" s="67"/>
      <c r="FM105" s="67"/>
      <c r="FN105" s="67"/>
      <c r="FO105" s="67"/>
      <c r="FP105" s="67"/>
      <c r="FQ105" s="67"/>
      <c r="FR105" s="67"/>
      <c r="FS105" s="67"/>
      <c r="FT105" s="67"/>
      <c r="FU105" s="67"/>
      <c r="FV105" s="67"/>
      <c r="FW105" s="67"/>
      <c r="FX105" s="67"/>
      <c r="FY105" s="67"/>
      <c r="FZ105" s="67"/>
      <c r="GA105" s="67"/>
      <c r="GB105" s="67"/>
      <c r="GC105" s="67"/>
      <c r="GD105" s="67"/>
      <c r="GE105" s="67"/>
      <c r="GF105" s="67"/>
      <c r="GG105" s="67"/>
      <c r="GH105" s="67"/>
      <c r="GI105" s="67"/>
      <c r="GJ105" s="67"/>
      <c r="GK105" s="67"/>
      <c r="GL105" s="67"/>
      <c r="GM105" s="67"/>
      <c r="GN105" s="67"/>
      <c r="GO105" s="67"/>
      <c r="GP105" s="67"/>
      <c r="GQ105" s="67"/>
      <c r="GR105" s="67"/>
      <c r="GS105" s="67"/>
      <c r="GT105" s="67"/>
      <c r="GU105" s="67"/>
      <c r="GV105" s="67"/>
      <c r="GW105" s="67"/>
      <c r="GX105" s="67"/>
      <c r="GY105" s="67"/>
      <c r="GZ105" s="67"/>
      <c r="HA105" s="67"/>
      <c r="HB105" s="67"/>
      <c r="HC105" s="67"/>
      <c r="HD105" s="67"/>
    </row>
    <row r="106" spans="1:212" s="154" customFormat="1" ht="49.5" hidden="1">
      <c r="A106" s="659">
        <v>130</v>
      </c>
      <c r="B106" s="347">
        <v>109</v>
      </c>
      <c r="C106" s="646"/>
      <c r="D106" s="1102" t="s">
        <v>1913</v>
      </c>
      <c r="E106" s="1103" t="s">
        <v>1719</v>
      </c>
      <c r="F106" s="1103" t="s">
        <v>27</v>
      </c>
      <c r="G106" s="1104">
        <v>0.1</v>
      </c>
      <c r="H106" s="1104">
        <v>0</v>
      </c>
      <c r="I106" s="1104">
        <v>0.1</v>
      </c>
      <c r="J106" s="1103" t="s">
        <v>29</v>
      </c>
      <c r="K106" s="1103" t="s">
        <v>1914</v>
      </c>
      <c r="L106" s="1102" t="s">
        <v>1915</v>
      </c>
      <c r="M106" s="107"/>
      <c r="N106" s="660">
        <f>G106</f>
        <v>0.1</v>
      </c>
      <c r="O106" s="107"/>
      <c r="P106" s="107"/>
      <c r="Q106" s="107"/>
      <c r="R106" s="107"/>
      <c r="S106" s="107"/>
      <c r="T106" s="107"/>
      <c r="U106" s="107"/>
      <c r="V106" s="91"/>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c r="EO106" s="67"/>
      <c r="EP106" s="67"/>
      <c r="EQ106" s="67"/>
      <c r="ER106" s="67"/>
      <c r="ES106" s="67"/>
      <c r="ET106" s="67"/>
      <c r="EU106" s="67"/>
      <c r="EV106" s="67"/>
      <c r="EW106" s="67"/>
      <c r="EX106" s="67"/>
      <c r="EY106" s="67"/>
      <c r="EZ106" s="67"/>
      <c r="FA106" s="67"/>
      <c r="FB106" s="67"/>
      <c r="FC106" s="67"/>
      <c r="FD106" s="67"/>
      <c r="FE106" s="67"/>
      <c r="FF106" s="67"/>
      <c r="FG106" s="67"/>
      <c r="FH106" s="67"/>
      <c r="FI106" s="67"/>
      <c r="FJ106" s="67"/>
      <c r="FK106" s="67"/>
      <c r="FL106" s="67"/>
      <c r="FM106" s="67"/>
      <c r="FN106" s="67"/>
      <c r="FO106" s="67"/>
      <c r="FP106" s="67"/>
      <c r="FQ106" s="67"/>
      <c r="FR106" s="67"/>
      <c r="FS106" s="67"/>
      <c r="FT106" s="67"/>
      <c r="FU106" s="67"/>
      <c r="FV106" s="67"/>
      <c r="FW106" s="67"/>
      <c r="FX106" s="67"/>
      <c r="FY106" s="67"/>
      <c r="FZ106" s="67"/>
      <c r="GA106" s="67"/>
      <c r="GB106" s="67"/>
      <c r="GC106" s="67"/>
      <c r="GD106" s="67"/>
      <c r="GE106" s="67"/>
      <c r="GF106" s="67"/>
      <c r="GG106" s="67"/>
      <c r="GH106" s="67"/>
      <c r="GI106" s="67"/>
      <c r="GJ106" s="67"/>
      <c r="GK106" s="67"/>
      <c r="GL106" s="67"/>
      <c r="GM106" s="67"/>
      <c r="GN106" s="67"/>
      <c r="GO106" s="67"/>
      <c r="GP106" s="67"/>
      <c r="GQ106" s="67"/>
      <c r="GR106" s="67"/>
      <c r="GS106" s="67"/>
      <c r="GT106" s="67"/>
      <c r="GU106" s="67"/>
      <c r="GV106" s="67"/>
      <c r="GW106" s="67"/>
      <c r="GX106" s="67"/>
      <c r="GY106" s="67"/>
      <c r="GZ106" s="67"/>
      <c r="HA106" s="67"/>
      <c r="HB106" s="67"/>
      <c r="HC106" s="67"/>
      <c r="HD106" s="67"/>
    </row>
    <row r="107" spans="1:212" s="154" customFormat="1" ht="99" hidden="1">
      <c r="A107" s="659">
        <v>131</v>
      </c>
      <c r="B107" s="347">
        <v>110</v>
      </c>
      <c r="C107" s="646"/>
      <c r="D107" s="1102" t="s">
        <v>1916</v>
      </c>
      <c r="E107" s="1103" t="s">
        <v>22</v>
      </c>
      <c r="F107" s="1103" t="s">
        <v>1917</v>
      </c>
      <c r="G107" s="1104">
        <v>9.8000000000000007</v>
      </c>
      <c r="H107" s="1104">
        <v>9.35</v>
      </c>
      <c r="I107" s="1104">
        <v>0.45</v>
      </c>
      <c r="J107" s="1103" t="s">
        <v>29</v>
      </c>
      <c r="K107" s="1103" t="s">
        <v>1755</v>
      </c>
      <c r="L107" s="1102" t="s">
        <v>1918</v>
      </c>
      <c r="M107" s="107"/>
      <c r="N107" s="660">
        <f>G107</f>
        <v>9.8000000000000007</v>
      </c>
      <c r="O107" s="107"/>
      <c r="P107" s="107"/>
      <c r="Q107" s="107"/>
      <c r="R107" s="107"/>
      <c r="S107" s="107"/>
      <c r="T107" s="107"/>
      <c r="U107" s="107"/>
      <c r="V107" s="91"/>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c r="EO107" s="67"/>
      <c r="EP107" s="67"/>
      <c r="EQ107" s="67"/>
      <c r="ER107" s="67"/>
      <c r="ES107" s="67"/>
      <c r="ET107" s="67"/>
      <c r="EU107" s="67"/>
      <c r="EV107" s="67"/>
      <c r="EW107" s="67"/>
      <c r="EX107" s="67"/>
      <c r="EY107" s="67"/>
      <c r="EZ107" s="67"/>
      <c r="FA107" s="67"/>
      <c r="FB107" s="67"/>
      <c r="FC107" s="67"/>
      <c r="FD107" s="67"/>
      <c r="FE107" s="67"/>
      <c r="FF107" s="67"/>
      <c r="FG107" s="67"/>
      <c r="FH107" s="67"/>
      <c r="FI107" s="67"/>
      <c r="FJ107" s="67"/>
      <c r="FK107" s="67"/>
      <c r="FL107" s="67"/>
      <c r="FM107" s="67"/>
      <c r="FN107" s="67"/>
      <c r="FO107" s="67"/>
      <c r="FP107" s="67"/>
      <c r="FQ107" s="67"/>
      <c r="FR107" s="67"/>
      <c r="FS107" s="67"/>
      <c r="FT107" s="67"/>
      <c r="FU107" s="67"/>
      <c r="FV107" s="67"/>
      <c r="FW107" s="67"/>
      <c r="FX107" s="67"/>
      <c r="FY107" s="67"/>
      <c r="FZ107" s="67"/>
      <c r="GA107" s="67"/>
      <c r="GB107" s="67"/>
      <c r="GC107" s="67"/>
      <c r="GD107" s="67"/>
      <c r="GE107" s="67"/>
      <c r="GF107" s="67"/>
      <c r="GG107" s="67"/>
      <c r="GH107" s="67"/>
      <c r="GI107" s="67"/>
      <c r="GJ107" s="67"/>
      <c r="GK107" s="67"/>
      <c r="GL107" s="67"/>
      <c r="GM107" s="67"/>
      <c r="GN107" s="67"/>
      <c r="GO107" s="67"/>
      <c r="GP107" s="67"/>
      <c r="GQ107" s="67"/>
      <c r="GR107" s="67"/>
      <c r="GS107" s="67"/>
      <c r="GT107" s="67"/>
      <c r="GU107" s="67"/>
      <c r="GV107" s="67"/>
      <c r="GW107" s="67"/>
      <c r="GX107" s="67"/>
      <c r="GY107" s="67"/>
      <c r="GZ107" s="67"/>
      <c r="HA107" s="67"/>
      <c r="HB107" s="67"/>
      <c r="HC107" s="67"/>
      <c r="HD107" s="67"/>
    </row>
    <row r="108" spans="1:212" s="154" customFormat="1" ht="66" hidden="1">
      <c r="A108" s="659">
        <v>4</v>
      </c>
      <c r="B108" s="347">
        <v>140</v>
      </c>
      <c r="C108" s="646"/>
      <c r="D108" s="1107" t="s">
        <v>1919</v>
      </c>
      <c r="E108" s="1108" t="s">
        <v>22</v>
      </c>
      <c r="F108" s="1135" t="s">
        <v>1613</v>
      </c>
      <c r="G108" s="1109">
        <v>18</v>
      </c>
      <c r="H108" s="1104">
        <v>12</v>
      </c>
      <c r="I108" s="1109">
        <v>18</v>
      </c>
      <c r="J108" s="1103" t="s">
        <v>29</v>
      </c>
      <c r="K108" s="1103" t="s">
        <v>1920</v>
      </c>
      <c r="L108" s="1102" t="s">
        <v>1921</v>
      </c>
      <c r="M108" s="12"/>
      <c r="N108" s="781"/>
      <c r="O108" s="12"/>
      <c r="P108" s="12"/>
      <c r="Q108" s="12"/>
      <c r="R108" s="12"/>
      <c r="S108" s="12"/>
      <c r="T108" s="107">
        <v>1</v>
      </c>
      <c r="U108" s="753">
        <f>I108</f>
        <v>18</v>
      </c>
      <c r="V108" s="13"/>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c r="EW108" s="68"/>
      <c r="EX108" s="68"/>
      <c r="EY108" s="68"/>
      <c r="EZ108" s="68"/>
      <c r="FA108" s="68"/>
      <c r="FB108" s="68"/>
      <c r="FC108" s="68"/>
      <c r="FD108" s="68"/>
      <c r="FE108" s="68"/>
      <c r="FF108" s="68"/>
      <c r="FG108" s="68"/>
      <c r="FH108" s="68"/>
      <c r="FI108" s="68"/>
      <c r="FJ108" s="68"/>
      <c r="FK108" s="68"/>
      <c r="FL108" s="68"/>
      <c r="FM108" s="68"/>
      <c r="FN108" s="68"/>
      <c r="FO108" s="68"/>
      <c r="FP108" s="68"/>
      <c r="FQ108" s="68"/>
      <c r="FR108" s="68"/>
      <c r="FS108" s="68"/>
      <c r="FT108" s="68"/>
      <c r="FU108" s="68"/>
      <c r="FV108" s="68"/>
      <c r="FW108" s="68"/>
      <c r="FX108" s="68"/>
      <c r="FY108" s="68"/>
      <c r="FZ108" s="68"/>
      <c r="GA108" s="68"/>
      <c r="GB108" s="68"/>
      <c r="GC108" s="68"/>
      <c r="GD108" s="68"/>
      <c r="GE108" s="68"/>
      <c r="GF108" s="68"/>
      <c r="GG108" s="68"/>
      <c r="GH108" s="68"/>
      <c r="GI108" s="68"/>
      <c r="GJ108" s="68"/>
      <c r="GK108" s="68"/>
      <c r="GL108" s="68"/>
      <c r="GM108" s="68"/>
      <c r="GN108" s="68"/>
      <c r="GO108" s="68"/>
      <c r="GP108" s="68"/>
      <c r="GQ108" s="68"/>
      <c r="GR108" s="68"/>
      <c r="GS108" s="68"/>
      <c r="GT108" s="68"/>
      <c r="GU108" s="68"/>
      <c r="GV108" s="68"/>
      <c r="GW108" s="68"/>
      <c r="GX108" s="68"/>
      <c r="GY108" s="68"/>
      <c r="GZ108" s="68"/>
      <c r="HA108" s="68"/>
      <c r="HB108" s="68"/>
      <c r="HC108" s="68"/>
      <c r="HD108" s="68"/>
    </row>
    <row r="109" spans="1:212" s="154" customFormat="1" ht="66" hidden="1">
      <c r="A109" s="659">
        <v>118</v>
      </c>
      <c r="B109" s="347">
        <v>32</v>
      </c>
      <c r="C109" s="646"/>
      <c r="D109" s="1107" t="s">
        <v>1922</v>
      </c>
      <c r="E109" s="1108" t="s">
        <v>22</v>
      </c>
      <c r="F109" s="1135" t="s">
        <v>1613</v>
      </c>
      <c r="G109" s="1109">
        <v>3.8</v>
      </c>
      <c r="H109" s="1104">
        <v>2.5</v>
      </c>
      <c r="I109" s="1109">
        <v>3.8</v>
      </c>
      <c r="J109" s="1103" t="s">
        <v>29</v>
      </c>
      <c r="K109" s="1103" t="s">
        <v>1893</v>
      </c>
      <c r="L109" s="1102" t="s">
        <v>1923</v>
      </c>
      <c r="M109" s="659"/>
      <c r="N109" s="780"/>
      <c r="O109" s="659"/>
      <c r="P109" s="659"/>
      <c r="Q109" s="659"/>
      <c r="R109" s="659"/>
      <c r="S109" s="659"/>
      <c r="T109" s="659"/>
      <c r="U109" s="659"/>
      <c r="V109" s="153"/>
    </row>
    <row r="110" spans="1:212" s="154" customFormat="1" ht="66" hidden="1">
      <c r="A110" s="659">
        <v>136</v>
      </c>
      <c r="B110" s="347">
        <v>33</v>
      </c>
      <c r="C110" s="646"/>
      <c r="D110" s="1107" t="s">
        <v>1924</v>
      </c>
      <c r="E110" s="1108" t="s">
        <v>22</v>
      </c>
      <c r="F110" s="1135" t="s">
        <v>1613</v>
      </c>
      <c r="G110" s="1109">
        <v>0.4</v>
      </c>
      <c r="H110" s="1104">
        <v>0.2</v>
      </c>
      <c r="I110" s="1109">
        <v>0.4</v>
      </c>
      <c r="J110" s="1103" t="s">
        <v>29</v>
      </c>
      <c r="K110" s="1103" t="s">
        <v>1925</v>
      </c>
      <c r="L110" s="1102" t="s">
        <v>1926</v>
      </c>
      <c r="M110" s="659"/>
      <c r="N110" s="780"/>
      <c r="O110" s="659"/>
      <c r="P110" s="659"/>
      <c r="Q110" s="659"/>
      <c r="R110" s="659"/>
      <c r="S110" s="659"/>
      <c r="T110" s="659"/>
      <c r="U110" s="659"/>
      <c r="V110" s="153"/>
    </row>
    <row r="111" spans="1:212" s="154" customFormat="1" ht="66" hidden="1">
      <c r="A111" s="659">
        <v>40</v>
      </c>
      <c r="B111" s="347">
        <v>1</v>
      </c>
      <c r="C111" s="646"/>
      <c r="D111" s="1107" t="s">
        <v>1927</v>
      </c>
      <c r="E111" s="1108" t="s">
        <v>22</v>
      </c>
      <c r="F111" s="1135" t="s">
        <v>1613</v>
      </c>
      <c r="G111" s="1109">
        <v>1.7</v>
      </c>
      <c r="H111" s="1104">
        <v>1.1000000000000001</v>
      </c>
      <c r="I111" s="1109">
        <v>1.7</v>
      </c>
      <c r="J111" s="1103" t="s">
        <v>29</v>
      </c>
      <c r="K111" s="1103" t="s">
        <v>1755</v>
      </c>
      <c r="L111" s="1102" t="s">
        <v>1926</v>
      </c>
      <c r="M111" s="659"/>
      <c r="N111" s="780"/>
      <c r="O111" s="659"/>
      <c r="P111" s="659"/>
      <c r="Q111" s="659"/>
      <c r="R111" s="659"/>
      <c r="S111" s="659"/>
      <c r="T111" s="659"/>
      <c r="U111" s="659"/>
      <c r="V111" s="153"/>
    </row>
    <row r="112" spans="1:212" s="154" customFormat="1" ht="66" hidden="1">
      <c r="A112" s="659">
        <v>63</v>
      </c>
      <c r="B112" s="347">
        <v>70</v>
      </c>
      <c r="C112" s="646"/>
      <c r="D112" s="1107" t="s">
        <v>1928</v>
      </c>
      <c r="E112" s="1108" t="s">
        <v>22</v>
      </c>
      <c r="F112" s="1135" t="s">
        <v>1613</v>
      </c>
      <c r="G112" s="1109">
        <v>4.2</v>
      </c>
      <c r="H112" s="1104">
        <v>2.8</v>
      </c>
      <c r="I112" s="1109">
        <v>4.2</v>
      </c>
      <c r="J112" s="1103" t="s">
        <v>29</v>
      </c>
      <c r="K112" s="1103" t="s">
        <v>1755</v>
      </c>
      <c r="L112" s="1102" t="s">
        <v>1926</v>
      </c>
      <c r="M112" s="659"/>
      <c r="N112" s="780"/>
      <c r="O112" s="659"/>
      <c r="P112" s="659"/>
      <c r="Q112" s="659"/>
      <c r="R112" s="659"/>
      <c r="S112" s="659"/>
      <c r="T112" s="659"/>
      <c r="U112" s="659"/>
      <c r="V112" s="153"/>
    </row>
    <row r="113" spans="1:32" s="163" customFormat="1" ht="66" hidden="1">
      <c r="A113" s="767"/>
      <c r="B113" s="767"/>
      <c r="C113" s="646"/>
      <c r="D113" s="1107" t="s">
        <v>1929</v>
      </c>
      <c r="E113" s="1108" t="s">
        <v>22</v>
      </c>
      <c r="F113" s="1135" t="s">
        <v>1613</v>
      </c>
      <c r="G113" s="1109">
        <v>1.5</v>
      </c>
      <c r="H113" s="1104">
        <v>1</v>
      </c>
      <c r="I113" s="1109">
        <v>1.5</v>
      </c>
      <c r="J113" s="1103" t="s">
        <v>29</v>
      </c>
      <c r="K113" s="1103" t="s">
        <v>1755</v>
      </c>
      <c r="L113" s="1102" t="s">
        <v>1926</v>
      </c>
      <c r="M113" s="768"/>
      <c r="N113" s="769"/>
      <c r="O113" s="769"/>
      <c r="P113" s="769"/>
      <c r="Q113" s="769"/>
      <c r="R113" s="770"/>
      <c r="S113" s="771"/>
      <c r="T113" s="771"/>
      <c r="U113" s="771"/>
      <c r="V113" s="162"/>
      <c r="W113" s="164" t="s">
        <v>466</v>
      </c>
      <c r="X113" s="164" t="s">
        <v>466</v>
      </c>
      <c r="Y113" s="164"/>
      <c r="Z113" s="164" t="s">
        <v>468</v>
      </c>
      <c r="AB113" s="163" t="s">
        <v>467</v>
      </c>
    </row>
    <row r="114" spans="1:32" s="163" customFormat="1" ht="66" hidden="1">
      <c r="A114" s="767"/>
      <c r="B114" s="767"/>
      <c r="C114" s="646"/>
      <c r="D114" s="1107" t="s">
        <v>1930</v>
      </c>
      <c r="E114" s="1108" t="s">
        <v>22</v>
      </c>
      <c r="F114" s="1135" t="s">
        <v>1613</v>
      </c>
      <c r="G114" s="1109">
        <v>3.2</v>
      </c>
      <c r="H114" s="1104">
        <v>2.1</v>
      </c>
      <c r="I114" s="1109">
        <v>3.2</v>
      </c>
      <c r="J114" s="1103" t="s">
        <v>29</v>
      </c>
      <c r="K114" s="1103" t="s">
        <v>1755</v>
      </c>
      <c r="L114" s="1102" t="s">
        <v>1926</v>
      </c>
      <c r="M114" s="768"/>
      <c r="N114" s="768"/>
      <c r="O114" s="768"/>
      <c r="P114" s="768"/>
      <c r="Q114" s="768"/>
      <c r="R114" s="768"/>
      <c r="S114" s="651"/>
      <c r="T114" s="651"/>
      <c r="U114" s="651"/>
      <c r="V114" s="161"/>
      <c r="W114" s="161" t="s">
        <v>466</v>
      </c>
      <c r="X114" s="161"/>
      <c r="Y114" s="161"/>
      <c r="Z114" s="161"/>
      <c r="AB114" s="163" t="s">
        <v>467</v>
      </c>
    </row>
    <row r="115" spans="1:32" s="163" customFormat="1" ht="66" hidden="1">
      <c r="A115" s="767"/>
      <c r="B115" s="767"/>
      <c r="C115" s="646"/>
      <c r="D115" s="1107" t="s">
        <v>1931</v>
      </c>
      <c r="E115" s="1108" t="s">
        <v>22</v>
      </c>
      <c r="F115" s="1135" t="s">
        <v>1613</v>
      </c>
      <c r="G115" s="1109">
        <v>2.4</v>
      </c>
      <c r="H115" s="1104">
        <v>1.6</v>
      </c>
      <c r="I115" s="1109">
        <v>2.4</v>
      </c>
      <c r="J115" s="1103" t="s">
        <v>29</v>
      </c>
      <c r="K115" s="1103" t="s">
        <v>1755</v>
      </c>
      <c r="L115" s="1102" t="s">
        <v>1926</v>
      </c>
      <c r="M115" s="768"/>
      <c r="N115" s="768"/>
      <c r="O115" s="768"/>
      <c r="P115" s="768"/>
      <c r="Q115" s="651"/>
      <c r="R115" s="651"/>
      <c r="S115" s="651"/>
      <c r="T115" s="651"/>
      <c r="U115" s="651"/>
      <c r="V115" s="161"/>
      <c r="W115" s="161" t="s">
        <v>466</v>
      </c>
      <c r="X115" s="161"/>
      <c r="Y115" s="161"/>
      <c r="Z115" s="161" t="s">
        <v>469</v>
      </c>
      <c r="AB115" s="163" t="s">
        <v>467</v>
      </c>
    </row>
    <row r="116" spans="1:32" s="163" customFormat="1" ht="66" hidden="1">
      <c r="A116" s="767"/>
      <c r="B116" s="767"/>
      <c r="C116" s="646"/>
      <c r="D116" s="1107" t="s">
        <v>1932</v>
      </c>
      <c r="E116" s="1108" t="s">
        <v>22</v>
      </c>
      <c r="F116" s="1135" t="s">
        <v>1613</v>
      </c>
      <c r="G116" s="1109">
        <v>2.35</v>
      </c>
      <c r="H116" s="1104">
        <v>1.6</v>
      </c>
      <c r="I116" s="1109">
        <v>2.4</v>
      </c>
      <c r="J116" s="1103" t="s">
        <v>29</v>
      </c>
      <c r="K116" s="1103" t="s">
        <v>1755</v>
      </c>
      <c r="L116" s="1102" t="s">
        <v>1926</v>
      </c>
      <c r="M116" s="768"/>
      <c r="N116" s="768"/>
      <c r="O116" s="768"/>
      <c r="P116" s="768"/>
      <c r="Q116" s="651"/>
      <c r="R116" s="651"/>
      <c r="S116" s="651"/>
      <c r="T116" s="651"/>
      <c r="U116" s="651"/>
      <c r="V116" s="161"/>
      <c r="W116" s="161" t="s">
        <v>466</v>
      </c>
      <c r="X116" s="161"/>
      <c r="Y116" s="161"/>
      <c r="Z116" s="161"/>
      <c r="AB116" s="163" t="s">
        <v>467</v>
      </c>
    </row>
    <row r="117" spans="1:32" s="176" customFormat="1" ht="90.6" hidden="1" customHeight="1">
      <c r="A117" s="772"/>
      <c r="B117" s="772"/>
      <c r="C117" s="646"/>
      <c r="D117" s="1107" t="s">
        <v>1933</v>
      </c>
      <c r="E117" s="1108" t="s">
        <v>22</v>
      </c>
      <c r="F117" s="1135" t="s">
        <v>1613</v>
      </c>
      <c r="G117" s="1109">
        <v>4.0999999999999996</v>
      </c>
      <c r="H117" s="1104">
        <v>2.7</v>
      </c>
      <c r="I117" s="1109">
        <v>4.0999999999999996</v>
      </c>
      <c r="J117" s="1103" t="s">
        <v>29</v>
      </c>
      <c r="K117" s="1103" t="s">
        <v>1755</v>
      </c>
      <c r="L117" s="1102" t="s">
        <v>1926</v>
      </c>
      <c r="M117" s="773"/>
      <c r="N117" s="773"/>
      <c r="O117" s="773"/>
      <c r="P117" s="773"/>
      <c r="Q117" s="773"/>
      <c r="R117" s="773"/>
      <c r="S117" s="773"/>
      <c r="T117" s="773">
        <v>1</v>
      </c>
      <c r="U117" s="774">
        <f t="shared" ref="U117" si="3">I117</f>
        <v>4.0999999999999996</v>
      </c>
      <c r="V117" s="178"/>
      <c r="W117" s="179"/>
      <c r="X117" s="180"/>
      <c r="Y117" s="177"/>
      <c r="Z117" s="181"/>
      <c r="AA117" s="182"/>
      <c r="AB117" s="183"/>
      <c r="AC117" s="184"/>
      <c r="AE117" s="177"/>
      <c r="AF117" s="177"/>
    </row>
    <row r="118" spans="1:32" s="350" customFormat="1" ht="15.75" hidden="1" customHeight="1">
      <c r="A118" s="604"/>
      <c r="B118" s="749"/>
      <c r="C118" s="1918" t="s">
        <v>185</v>
      </c>
      <c r="D118" s="1918"/>
      <c r="E118" s="152"/>
      <c r="F118" s="152"/>
      <c r="G118" s="793"/>
      <c r="H118" s="794"/>
      <c r="I118" s="818"/>
      <c r="J118" s="172"/>
      <c r="K118" s="152"/>
      <c r="L118" s="152"/>
      <c r="M118" s="604"/>
      <c r="N118" s="798"/>
      <c r="O118" s="798"/>
      <c r="P118" s="798"/>
      <c r="Q118" s="799"/>
      <c r="R118" s="152"/>
      <c r="S118" s="152"/>
      <c r="T118" s="152"/>
      <c r="U118" s="152"/>
      <c r="V118" s="349"/>
    </row>
    <row r="119" spans="1:32" s="801" customFormat="1" ht="31.5" hidden="1">
      <c r="A119" s="783"/>
      <c r="B119" s="347"/>
      <c r="C119" s="455" t="s">
        <v>252</v>
      </c>
      <c r="D119" s="1098" t="s">
        <v>1130</v>
      </c>
      <c r="E119" s="274"/>
      <c r="F119" s="274"/>
      <c r="G119" s="459"/>
      <c r="H119" s="477"/>
      <c r="I119" s="172"/>
      <c r="J119" s="172"/>
      <c r="K119" s="172"/>
      <c r="L119" s="797"/>
      <c r="M119" s="783"/>
      <c r="N119" s="802"/>
      <c r="O119" s="802"/>
      <c r="P119" s="802"/>
      <c r="Q119" s="799"/>
      <c r="R119" s="1097"/>
      <c r="S119" s="1097"/>
      <c r="T119" s="810"/>
      <c r="U119" s="794"/>
      <c r="V119" s="1097"/>
    </row>
    <row r="120" spans="1:32" s="68" customFormat="1" ht="47.25" hidden="1">
      <c r="A120" s="783"/>
      <c r="B120" s="347"/>
      <c r="C120" s="77">
        <v>2</v>
      </c>
      <c r="D120" s="47" t="s">
        <v>1972</v>
      </c>
      <c r="E120" s="92" t="s">
        <v>23</v>
      </c>
      <c r="F120" s="1144" t="s">
        <v>1942</v>
      </c>
      <c r="G120" s="92">
        <v>3.0000000000000001E-3</v>
      </c>
      <c r="H120" s="783"/>
      <c r="I120" s="783">
        <v>3.0000000000000001E-3</v>
      </c>
      <c r="J120" s="664" t="s">
        <v>76</v>
      </c>
      <c r="K120" s="92" t="s">
        <v>1973</v>
      </c>
      <c r="L120" s="1145" t="s">
        <v>1974</v>
      </c>
      <c r="M120" s="783"/>
      <c r="N120" s="783"/>
      <c r="O120" s="783"/>
      <c r="P120" s="783"/>
      <c r="Q120" s="783"/>
      <c r="R120" s="783"/>
      <c r="S120" s="783"/>
      <c r="T120" s="107"/>
      <c r="U120" s="753"/>
      <c r="V120" s="13"/>
    </row>
    <row r="121" spans="1:32" s="68" customFormat="1" ht="47.25" hidden="1">
      <c r="A121" s="12"/>
      <c r="B121" s="347"/>
      <c r="C121" s="77">
        <v>3</v>
      </c>
      <c r="D121" s="47" t="s">
        <v>1975</v>
      </c>
      <c r="E121" s="92" t="s">
        <v>23</v>
      </c>
      <c r="F121" s="1144" t="s">
        <v>1942</v>
      </c>
      <c r="G121" s="92">
        <v>5.0000000000000001E-3</v>
      </c>
      <c r="H121" s="783"/>
      <c r="I121" s="783">
        <v>5.0000000000000001E-3</v>
      </c>
      <c r="J121" s="664" t="s">
        <v>76</v>
      </c>
      <c r="K121" s="92" t="s">
        <v>1973</v>
      </c>
      <c r="L121" s="1145" t="s">
        <v>1974</v>
      </c>
      <c r="M121" s="12"/>
      <c r="N121" s="781"/>
      <c r="O121" s="12"/>
      <c r="P121" s="12"/>
      <c r="Q121" s="12"/>
      <c r="R121" s="12"/>
      <c r="S121" s="12"/>
      <c r="T121" s="107">
        <v>1</v>
      </c>
      <c r="U121" s="753">
        <f t="shared" ref="U121" si="4">I121</f>
        <v>5.0000000000000001E-3</v>
      </c>
      <c r="V121" s="13"/>
    </row>
    <row r="122" spans="1:32" s="350" customFormat="1" ht="15.75" hidden="1" customHeight="1">
      <c r="A122" s="604"/>
      <c r="B122" s="749"/>
      <c r="C122" s="1918" t="s">
        <v>186</v>
      </c>
      <c r="D122" s="1918"/>
      <c r="E122" s="152"/>
      <c r="F122" s="152"/>
      <c r="G122" s="793"/>
      <c r="H122" s="794"/>
      <c r="I122" s="818"/>
      <c r="J122" s="172"/>
      <c r="K122" s="152"/>
      <c r="L122" s="152"/>
      <c r="M122" s="604"/>
      <c r="N122" s="798"/>
      <c r="O122" s="798"/>
      <c r="P122" s="798"/>
      <c r="Q122" s="799"/>
      <c r="R122" s="152"/>
      <c r="S122" s="152"/>
      <c r="T122" s="152"/>
      <c r="U122" s="152"/>
      <c r="V122" s="349"/>
    </row>
    <row r="123" spans="1:32" s="816" customFormat="1" ht="31.5" hidden="1">
      <c r="A123" s="775"/>
      <c r="B123" s="776"/>
      <c r="C123" s="455" t="s">
        <v>252</v>
      </c>
      <c r="D123" s="1098" t="s">
        <v>1130</v>
      </c>
      <c r="E123" s="274"/>
      <c r="F123" s="274"/>
      <c r="G123" s="459"/>
      <c r="H123" s="477"/>
      <c r="I123" s="172"/>
      <c r="J123" s="172"/>
      <c r="K123" s="172"/>
      <c r="L123" s="797"/>
      <c r="M123" s="775"/>
      <c r="N123" s="814"/>
      <c r="O123" s="814"/>
      <c r="P123" s="814"/>
      <c r="Q123" s="799"/>
      <c r="R123" s="815"/>
      <c r="S123" s="815"/>
      <c r="T123" s="810"/>
      <c r="U123" s="815"/>
      <c r="V123" s="815"/>
    </row>
    <row r="124" spans="1:32" s="158" customFormat="1" ht="78.75" hidden="1">
      <c r="A124" s="775"/>
      <c r="B124" s="776"/>
      <c r="C124" s="174">
        <v>111</v>
      </c>
      <c r="D124" s="1146" t="s">
        <v>2146</v>
      </c>
      <c r="E124" s="1146" t="s">
        <v>23</v>
      </c>
      <c r="F124" s="6" t="s">
        <v>1991</v>
      </c>
      <c r="G124" s="1147">
        <f>(1351*5+8251)/10^4</f>
        <v>1.5005999999999999</v>
      </c>
      <c r="H124" s="1147"/>
      <c r="I124" s="1147">
        <f>(1351*5+8251)/10^4</f>
        <v>1.5005999999999999</v>
      </c>
      <c r="J124" s="1147"/>
      <c r="K124" s="1146" t="s">
        <v>1982</v>
      </c>
      <c r="L124" s="1146" t="s">
        <v>2147</v>
      </c>
      <c r="M124" s="775"/>
      <c r="N124" s="775"/>
      <c r="O124" s="775"/>
      <c r="P124" s="775"/>
      <c r="Q124" s="775"/>
      <c r="R124" s="775"/>
      <c r="S124" s="775"/>
      <c r="T124" s="107"/>
      <c r="U124" s="775"/>
      <c r="V124" s="131"/>
    </row>
    <row r="125" spans="1:32" s="158" customFormat="1" ht="63" hidden="1">
      <c r="A125" s="775"/>
      <c r="B125" s="776"/>
      <c r="C125" s="174">
        <v>113</v>
      </c>
      <c r="D125" s="1146" t="s">
        <v>2148</v>
      </c>
      <c r="E125" s="1150" t="s">
        <v>1977</v>
      </c>
      <c r="F125" s="6" t="s">
        <v>1991</v>
      </c>
      <c r="G125" s="1147">
        <f>(11313+13530)/10^4</f>
        <v>2.4843000000000002</v>
      </c>
      <c r="H125" s="1147"/>
      <c r="I125" s="1147">
        <f>G125</f>
        <v>2.4843000000000002</v>
      </c>
      <c r="J125" s="1147"/>
      <c r="K125" s="1146" t="s">
        <v>2020</v>
      </c>
      <c r="L125" s="1146" t="s">
        <v>2149</v>
      </c>
      <c r="M125" s="775"/>
      <c r="N125" s="775"/>
      <c r="O125" s="775"/>
      <c r="P125" s="775"/>
      <c r="Q125" s="775"/>
      <c r="R125" s="775"/>
      <c r="S125" s="775"/>
      <c r="T125" s="107"/>
      <c r="U125" s="775"/>
      <c r="V125" s="131"/>
    </row>
    <row r="126" spans="1:32" s="158" customFormat="1" ht="47.25" hidden="1">
      <c r="A126" s="775"/>
      <c r="B126" s="776"/>
      <c r="C126" s="174">
        <v>114</v>
      </c>
      <c r="D126" s="1146" t="s">
        <v>2150</v>
      </c>
      <c r="E126" s="1150" t="s">
        <v>2151</v>
      </c>
      <c r="F126" s="6" t="s">
        <v>1991</v>
      </c>
      <c r="G126" s="1147">
        <v>3.67</v>
      </c>
      <c r="H126" s="1147">
        <v>2</v>
      </c>
      <c r="I126" s="1147">
        <v>3.67</v>
      </c>
      <c r="J126" s="1147"/>
      <c r="K126" s="1146" t="s">
        <v>2152</v>
      </c>
      <c r="L126" s="1146" t="s">
        <v>2153</v>
      </c>
      <c r="M126" s="775"/>
      <c r="N126" s="775"/>
      <c r="O126" s="775"/>
      <c r="P126" s="775"/>
      <c r="Q126" s="775"/>
      <c r="R126" s="775"/>
      <c r="S126" s="775"/>
      <c r="T126" s="107"/>
      <c r="U126" s="775"/>
      <c r="V126" s="131"/>
    </row>
    <row r="127" spans="1:32" s="158" customFormat="1" ht="110.25" hidden="1">
      <c r="A127" s="775"/>
      <c r="B127" s="776"/>
      <c r="C127" s="174">
        <v>115</v>
      </c>
      <c r="D127" s="1146" t="s">
        <v>2154</v>
      </c>
      <c r="E127" s="1146" t="s">
        <v>38</v>
      </c>
      <c r="F127" s="6" t="s">
        <v>1991</v>
      </c>
      <c r="G127" s="1147">
        <v>2.11</v>
      </c>
      <c r="H127" s="1147">
        <f>+G127</f>
        <v>2.11</v>
      </c>
      <c r="I127" s="1147">
        <f>+G127</f>
        <v>2.11</v>
      </c>
      <c r="J127" s="1147"/>
      <c r="K127" s="1146" t="s">
        <v>2127</v>
      </c>
      <c r="L127" s="1146" t="s">
        <v>2155</v>
      </c>
      <c r="M127" s="775"/>
      <c r="N127" s="775"/>
      <c r="O127" s="775"/>
      <c r="P127" s="775"/>
      <c r="Q127" s="775"/>
      <c r="R127" s="775"/>
      <c r="S127" s="775"/>
      <c r="T127" s="107"/>
      <c r="U127" s="775"/>
      <c r="V127" s="131"/>
    </row>
    <row r="128" spans="1:32" s="158" customFormat="1" ht="47.25" hidden="1">
      <c r="A128" s="775"/>
      <c r="B128" s="776"/>
      <c r="C128" s="174">
        <v>117</v>
      </c>
      <c r="D128" s="1146" t="s">
        <v>2156</v>
      </c>
      <c r="E128" s="1146" t="s">
        <v>38</v>
      </c>
      <c r="F128" s="6" t="s">
        <v>1991</v>
      </c>
      <c r="G128" s="1147">
        <v>4.72</v>
      </c>
      <c r="H128" s="1147">
        <f>0.6*G128</f>
        <v>2.8319999999999999</v>
      </c>
      <c r="I128" s="1147">
        <f>+G128</f>
        <v>4.72</v>
      </c>
      <c r="J128" s="1147"/>
      <c r="K128" s="1146" t="s">
        <v>2127</v>
      </c>
      <c r="L128" s="1146" t="s">
        <v>2157</v>
      </c>
      <c r="M128" s="775"/>
      <c r="N128" s="775"/>
      <c r="O128" s="775"/>
      <c r="P128" s="775"/>
      <c r="Q128" s="775"/>
      <c r="R128" s="775"/>
      <c r="S128" s="775"/>
      <c r="T128" s="107"/>
      <c r="U128" s="775"/>
      <c r="V128" s="131"/>
    </row>
    <row r="129" spans="1:22" s="158" customFormat="1" ht="47.25" hidden="1">
      <c r="A129" s="775"/>
      <c r="B129" s="776"/>
      <c r="C129" s="174">
        <v>118</v>
      </c>
      <c r="D129" s="1146" t="s">
        <v>2158</v>
      </c>
      <c r="E129" s="1146" t="s">
        <v>32</v>
      </c>
      <c r="F129" s="6" t="s">
        <v>1991</v>
      </c>
      <c r="G129" s="1147">
        <v>1.49</v>
      </c>
      <c r="H129" s="1147">
        <f>0.5*G129</f>
        <v>0.745</v>
      </c>
      <c r="I129" s="1147">
        <f>+G129</f>
        <v>1.49</v>
      </c>
      <c r="J129" s="1147"/>
      <c r="K129" s="1146" t="s">
        <v>2062</v>
      </c>
      <c r="L129" s="1146" t="s">
        <v>2157</v>
      </c>
      <c r="M129" s="775"/>
      <c r="N129" s="775"/>
      <c r="O129" s="775"/>
      <c r="P129" s="775"/>
      <c r="Q129" s="775"/>
      <c r="R129" s="775"/>
      <c r="S129" s="775"/>
      <c r="T129" s="107"/>
      <c r="U129" s="775"/>
      <c r="V129" s="131"/>
    </row>
    <row r="130" spans="1:22" s="158" customFormat="1" ht="236.25" hidden="1">
      <c r="A130" s="775"/>
      <c r="B130" s="776"/>
      <c r="C130" s="174">
        <v>119</v>
      </c>
      <c r="D130" s="1146" t="s">
        <v>2159</v>
      </c>
      <c r="E130" s="1146" t="s">
        <v>75</v>
      </c>
      <c r="F130" s="6" t="s">
        <v>1991</v>
      </c>
      <c r="G130" s="1147">
        <v>23.67</v>
      </c>
      <c r="H130" s="1147"/>
      <c r="I130" s="1147">
        <f>+G130</f>
        <v>23.67</v>
      </c>
      <c r="J130" s="1147"/>
      <c r="K130" s="1146" t="s">
        <v>2127</v>
      </c>
      <c r="L130" s="1146" t="s">
        <v>2160</v>
      </c>
      <c r="M130" s="775"/>
      <c r="N130" s="775"/>
      <c r="O130" s="775"/>
      <c r="P130" s="775"/>
      <c r="Q130" s="775"/>
      <c r="R130" s="775"/>
      <c r="S130" s="775"/>
      <c r="T130" s="107"/>
      <c r="U130" s="775"/>
      <c r="V130" s="131"/>
    </row>
    <row r="131" spans="1:22" s="158" customFormat="1" ht="63" hidden="1">
      <c r="A131" s="775"/>
      <c r="B131" s="776"/>
      <c r="C131" s="174">
        <v>120</v>
      </c>
      <c r="D131" s="174" t="s">
        <v>2161</v>
      </c>
      <c r="E131" s="1146" t="s">
        <v>22</v>
      </c>
      <c r="F131" s="1146" t="s">
        <v>2016</v>
      </c>
      <c r="G131" s="1147">
        <v>0.14899999999999999</v>
      </c>
      <c r="H131" s="1147"/>
      <c r="I131" s="1147">
        <v>0.14899999999999999</v>
      </c>
      <c r="J131" s="1147"/>
      <c r="K131" s="1146" t="s">
        <v>2010</v>
      </c>
      <c r="L131" s="1146" t="s">
        <v>2162</v>
      </c>
      <c r="M131" s="775"/>
      <c r="N131" s="775"/>
      <c r="O131" s="775"/>
      <c r="P131" s="775"/>
      <c r="Q131" s="775"/>
      <c r="R131" s="775"/>
      <c r="S131" s="775"/>
      <c r="T131" s="107"/>
      <c r="U131" s="775"/>
      <c r="V131" s="131"/>
    </row>
    <row r="132" spans="1:22" s="158" customFormat="1" ht="63" hidden="1">
      <c r="A132" s="775"/>
      <c r="B132" s="776"/>
      <c r="C132" s="174">
        <v>121</v>
      </c>
      <c r="D132" s="174" t="s">
        <v>2163</v>
      </c>
      <c r="E132" s="1146" t="s">
        <v>22</v>
      </c>
      <c r="F132" s="1146" t="s">
        <v>2016</v>
      </c>
      <c r="G132" s="1147">
        <v>8.9999999999999993E-3</v>
      </c>
      <c r="H132" s="1147"/>
      <c r="I132" s="1147">
        <v>8.9999999999999993E-3</v>
      </c>
      <c r="J132" s="1147"/>
      <c r="K132" s="1146" t="s">
        <v>1992</v>
      </c>
      <c r="L132" s="1146" t="s">
        <v>2162</v>
      </c>
      <c r="M132" s="775"/>
      <c r="N132" s="775"/>
      <c r="O132" s="775"/>
      <c r="P132" s="775"/>
      <c r="Q132" s="775"/>
      <c r="R132" s="775"/>
      <c r="S132" s="775"/>
      <c r="T132" s="107"/>
      <c r="U132" s="775"/>
      <c r="V132" s="131"/>
    </row>
    <row r="133" spans="1:22" s="158" customFormat="1" ht="63" hidden="1">
      <c r="A133" s="775"/>
      <c r="B133" s="776"/>
      <c r="C133" s="174">
        <v>122</v>
      </c>
      <c r="D133" s="174" t="s">
        <v>2164</v>
      </c>
      <c r="E133" s="1146" t="s">
        <v>22</v>
      </c>
      <c r="F133" s="1146" t="s">
        <v>2016</v>
      </c>
      <c r="G133" s="1147">
        <v>4.9000000000000002E-2</v>
      </c>
      <c r="H133" s="1147"/>
      <c r="I133" s="1147">
        <v>4.9000000000000002E-2</v>
      </c>
      <c r="J133" s="1147"/>
      <c r="K133" s="1146" t="s">
        <v>2165</v>
      </c>
      <c r="L133" s="1146" t="s">
        <v>2162</v>
      </c>
      <c r="M133" s="775"/>
      <c r="N133" s="775"/>
      <c r="O133" s="775"/>
      <c r="P133" s="775"/>
      <c r="Q133" s="775"/>
      <c r="R133" s="775"/>
      <c r="S133" s="775"/>
      <c r="T133" s="107"/>
      <c r="U133" s="775"/>
      <c r="V133" s="131"/>
    </row>
    <row r="134" spans="1:22" s="158" customFormat="1" ht="63" hidden="1">
      <c r="A134" s="775"/>
      <c r="B134" s="776"/>
      <c r="C134" s="174">
        <v>123</v>
      </c>
      <c r="D134" s="174" t="s">
        <v>2166</v>
      </c>
      <c r="E134" s="1146" t="s">
        <v>22</v>
      </c>
      <c r="F134" s="1146" t="s">
        <v>2016</v>
      </c>
      <c r="G134" s="1147">
        <f>0.1544+0.0514+0.0558</f>
        <v>0.2616</v>
      </c>
      <c r="H134" s="1147"/>
      <c r="I134" s="1147">
        <f>0.1544+0.0514+0.0558</f>
        <v>0.2616</v>
      </c>
      <c r="J134" s="1147"/>
      <c r="K134" s="1146" t="s">
        <v>2120</v>
      </c>
      <c r="L134" s="1146" t="s">
        <v>2162</v>
      </c>
      <c r="M134" s="775"/>
      <c r="N134" s="775"/>
      <c r="O134" s="775"/>
      <c r="P134" s="775"/>
      <c r="Q134" s="775"/>
      <c r="R134" s="775"/>
      <c r="S134" s="775"/>
      <c r="T134" s="107"/>
      <c r="U134" s="775"/>
      <c r="V134" s="131"/>
    </row>
    <row r="135" spans="1:22" s="158" customFormat="1" ht="58.9" hidden="1" customHeight="1">
      <c r="A135" s="775"/>
      <c r="B135" s="776"/>
      <c r="C135" s="174">
        <v>126</v>
      </c>
      <c r="D135" s="1146" t="s">
        <v>2167</v>
      </c>
      <c r="E135" s="1146" t="s">
        <v>22</v>
      </c>
      <c r="F135" s="1146" t="s">
        <v>2016</v>
      </c>
      <c r="G135" s="1147">
        <v>0.04</v>
      </c>
      <c r="H135" s="1147"/>
      <c r="I135" s="1147">
        <f>G135</f>
        <v>0.04</v>
      </c>
      <c r="J135" s="1147"/>
      <c r="K135" s="1146" t="s">
        <v>2168</v>
      </c>
      <c r="L135" s="1146" t="s">
        <v>2169</v>
      </c>
      <c r="M135" s="775"/>
      <c r="N135" s="775"/>
      <c r="O135" s="775"/>
      <c r="P135" s="775"/>
      <c r="Q135" s="775"/>
      <c r="R135" s="775"/>
      <c r="S135" s="775"/>
      <c r="T135" s="107">
        <v>1</v>
      </c>
      <c r="U135" s="753">
        <f>I135</f>
        <v>0.04</v>
      </c>
      <c r="V135" s="131"/>
    </row>
    <row r="136" spans="1:22" s="350" customFormat="1" ht="15.75" customHeight="1">
      <c r="A136" s="604"/>
      <c r="B136" s="749"/>
      <c r="C136" s="1918" t="s">
        <v>187</v>
      </c>
      <c r="D136" s="1918"/>
      <c r="E136" s="152"/>
      <c r="F136" s="152"/>
      <c r="G136" s="793"/>
      <c r="H136" s="794"/>
      <c r="I136" s="818"/>
      <c r="J136" s="172"/>
      <c r="K136" s="152"/>
      <c r="L136" s="152"/>
      <c r="M136" s="604"/>
      <c r="N136" s="798"/>
      <c r="O136" s="798"/>
      <c r="P136" s="798"/>
      <c r="Q136" s="799"/>
      <c r="R136" s="152"/>
      <c r="S136" s="152"/>
      <c r="T136" s="152"/>
      <c r="U136" s="152"/>
      <c r="V136" s="349"/>
    </row>
    <row r="137" spans="1:22" s="350" customFormat="1" ht="54" customHeight="1">
      <c r="A137" s="604"/>
      <c r="B137" s="749"/>
      <c r="C137" s="455" t="s">
        <v>251</v>
      </c>
      <c r="D137" s="1871" t="s">
        <v>800</v>
      </c>
      <c r="E137" s="1905"/>
      <c r="F137" s="1906"/>
      <c r="G137" s="459"/>
      <c r="H137" s="477"/>
      <c r="I137" s="172"/>
      <c r="J137" s="172"/>
      <c r="K137" s="172"/>
      <c r="L137" s="797"/>
      <c r="M137" s="604"/>
      <c r="N137" s="798"/>
      <c r="O137" s="798"/>
      <c r="P137" s="798"/>
      <c r="Q137" s="799"/>
      <c r="R137" s="152"/>
      <c r="S137" s="152"/>
      <c r="T137" s="152"/>
      <c r="U137" s="152"/>
      <c r="V137" s="349"/>
    </row>
    <row r="138" spans="1:22" s="350" customFormat="1" ht="34.5" customHeight="1">
      <c r="A138" s="604"/>
      <c r="B138" s="749"/>
      <c r="C138" s="455"/>
      <c r="D138" s="1469"/>
      <c r="E138" s="1470"/>
      <c r="F138" s="1471"/>
      <c r="G138" s="459"/>
      <c r="H138" s="477"/>
      <c r="I138" s="172"/>
      <c r="J138" s="172"/>
      <c r="K138" s="172"/>
      <c r="L138" s="797"/>
      <c r="M138" s="604"/>
      <c r="N138" s="798"/>
      <c r="O138" s="798"/>
      <c r="P138" s="798"/>
      <c r="Q138" s="799"/>
      <c r="R138" s="152"/>
      <c r="S138" s="152"/>
      <c r="T138" s="152"/>
      <c r="U138" s="152"/>
      <c r="V138" s="349"/>
    </row>
    <row r="139" spans="1:22" s="350" customFormat="1" ht="24.75" customHeight="1">
      <c r="A139" s="604"/>
      <c r="B139" s="749"/>
      <c r="C139" s="513"/>
      <c r="D139" s="1868" t="s">
        <v>797</v>
      </c>
      <c r="E139" s="1869"/>
      <c r="F139" s="1870"/>
      <c r="G139" s="459"/>
      <c r="H139" s="513"/>
      <c r="I139" s="513"/>
      <c r="J139" s="514"/>
      <c r="K139" s="513"/>
      <c r="L139" s="817"/>
      <c r="M139" s="604"/>
      <c r="N139" s="798"/>
      <c r="O139" s="798"/>
      <c r="P139" s="798"/>
      <c r="Q139" s="799"/>
      <c r="R139" s="152"/>
      <c r="S139" s="152"/>
      <c r="T139" s="152"/>
      <c r="U139" s="152"/>
      <c r="V139" s="349"/>
    </row>
    <row r="140" spans="1:22" s="350" customFormat="1" ht="111.75" customHeight="1">
      <c r="A140" s="152"/>
      <c r="B140" s="792"/>
      <c r="C140" s="514">
        <v>1</v>
      </c>
      <c r="D140" s="1798" t="s">
        <v>3563</v>
      </c>
      <c r="E140" s="1828" t="s">
        <v>23</v>
      </c>
      <c r="F140" s="238" t="s">
        <v>162</v>
      </c>
      <c r="G140" s="1827">
        <v>0.48</v>
      </c>
      <c r="H140" s="257">
        <v>0.48</v>
      </c>
      <c r="I140" s="1827">
        <v>0.48</v>
      </c>
      <c r="J140" s="239" t="s">
        <v>322</v>
      </c>
      <c r="K140" s="238" t="s">
        <v>3564</v>
      </c>
      <c r="L140" s="1788" t="s">
        <v>3585</v>
      </c>
      <c r="M140" s="152"/>
      <c r="N140" s="798"/>
      <c r="O140" s="798"/>
      <c r="P140" s="798"/>
      <c r="Q140" s="799"/>
      <c r="R140" s="152"/>
      <c r="S140" s="152"/>
      <c r="T140" s="152"/>
      <c r="U140" s="152"/>
      <c r="V140" s="349"/>
    </row>
    <row r="141" spans="1:22" s="350" customFormat="1" ht="113.25" customHeight="1">
      <c r="A141" s="152"/>
      <c r="B141" s="792"/>
      <c r="C141" s="514">
        <v>2</v>
      </c>
      <c r="D141" s="1826" t="s">
        <v>3565</v>
      </c>
      <c r="E141" s="170" t="s">
        <v>23</v>
      </c>
      <c r="F141" s="170" t="s">
        <v>3566</v>
      </c>
      <c r="G141" s="1800">
        <v>0.57000000000000006</v>
      </c>
      <c r="H141" s="1801"/>
      <c r="I141" s="1802">
        <v>0.13</v>
      </c>
      <c r="J141" s="239" t="s">
        <v>322</v>
      </c>
      <c r="K141" s="1803" t="s">
        <v>3567</v>
      </c>
      <c r="L141" s="1804" t="s">
        <v>3586</v>
      </c>
      <c r="M141" s="152"/>
      <c r="N141" s="798"/>
      <c r="O141" s="798"/>
      <c r="P141" s="798"/>
      <c r="Q141" s="799"/>
      <c r="R141" s="152"/>
      <c r="S141" s="152"/>
      <c r="T141" s="152"/>
      <c r="U141" s="152"/>
      <c r="V141" s="349"/>
    </row>
    <row r="142" spans="1:22" s="407" customFormat="1" ht="94.5" customHeight="1">
      <c r="A142" s="155"/>
      <c r="B142" s="1472"/>
      <c r="C142" s="517">
        <v>3</v>
      </c>
      <c r="D142" s="13" t="s">
        <v>3568</v>
      </c>
      <c r="E142" s="125" t="s">
        <v>23</v>
      </c>
      <c r="F142" s="125" t="s">
        <v>162</v>
      </c>
      <c r="G142" s="877">
        <v>3.44</v>
      </c>
      <c r="H142" s="171"/>
      <c r="I142" s="875">
        <v>0.02</v>
      </c>
      <c r="J142" s="72" t="s">
        <v>322</v>
      </c>
      <c r="K142" s="73" t="s">
        <v>3569</v>
      </c>
      <c r="L142" s="1478" t="s">
        <v>3587</v>
      </c>
      <c r="M142" s="155"/>
      <c r="N142" s="1473"/>
      <c r="O142" s="1473"/>
      <c r="P142" s="1473"/>
      <c r="Q142" s="1474"/>
      <c r="R142" s="155"/>
      <c r="S142" s="155"/>
      <c r="T142" s="155"/>
      <c r="U142" s="155"/>
      <c r="V142" s="406"/>
    </row>
    <row r="143" spans="1:22" s="796" customFormat="1" ht="94.5" customHeight="1">
      <c r="A143" s="152"/>
      <c r="B143" s="792"/>
      <c r="C143" s="514">
        <v>4</v>
      </c>
      <c r="D143" s="225" t="s">
        <v>3570</v>
      </c>
      <c r="E143" s="170" t="s">
        <v>12</v>
      </c>
      <c r="F143" s="1799" t="s">
        <v>3571</v>
      </c>
      <c r="G143" s="1827">
        <v>0.01</v>
      </c>
      <c r="H143" s="239"/>
      <c r="I143" s="1802">
        <v>7.0000000000000001E-3</v>
      </c>
      <c r="J143" s="170" t="s">
        <v>322</v>
      </c>
      <c r="K143" s="1803" t="s">
        <v>3572</v>
      </c>
      <c r="L143" s="1979" t="s">
        <v>3668</v>
      </c>
      <c r="M143" s="152"/>
      <c r="N143" s="798"/>
      <c r="O143" s="798"/>
      <c r="P143" s="798"/>
      <c r="Q143" s="799"/>
      <c r="R143" s="152"/>
      <c r="S143" s="152"/>
      <c r="T143" s="152"/>
      <c r="U143" s="152"/>
      <c r="V143" s="152"/>
    </row>
    <row r="144" spans="1:22" s="407" customFormat="1" ht="126.75" customHeight="1">
      <c r="A144" s="155"/>
      <c r="B144" s="1472"/>
      <c r="C144" s="517">
        <v>5</v>
      </c>
      <c r="D144" s="13" t="s">
        <v>3594</v>
      </c>
      <c r="E144" s="125" t="s">
        <v>23</v>
      </c>
      <c r="F144" s="125" t="s">
        <v>3595</v>
      </c>
      <c r="G144" s="877">
        <v>0.22</v>
      </c>
      <c r="H144" s="171">
        <v>0.22</v>
      </c>
      <c r="I144" s="875">
        <v>0.22</v>
      </c>
      <c r="J144" s="72" t="s">
        <v>322</v>
      </c>
      <c r="K144" s="73" t="s">
        <v>3596</v>
      </c>
      <c r="L144" s="1478" t="s">
        <v>3597</v>
      </c>
      <c r="M144" s="155"/>
      <c r="N144" s="1473"/>
      <c r="O144" s="1473"/>
      <c r="P144" s="1473"/>
      <c r="Q144" s="1474"/>
      <c r="R144" s="155"/>
      <c r="S144" s="155"/>
      <c r="T144" s="155"/>
      <c r="U144" s="155"/>
      <c r="V144" s="406"/>
    </row>
    <row r="145" spans="1:57" s="150" customFormat="1" ht="105.75" customHeight="1">
      <c r="A145" s="155"/>
      <c r="B145" s="1472"/>
      <c r="C145" s="517">
        <v>6</v>
      </c>
      <c r="D145" s="47" t="s">
        <v>3633</v>
      </c>
      <c r="E145" s="92" t="s">
        <v>23</v>
      </c>
      <c r="F145" s="1498" t="s">
        <v>3634</v>
      </c>
      <c r="G145" s="1499">
        <v>0.02</v>
      </c>
      <c r="H145" s="92"/>
      <c r="I145" s="1499"/>
      <c r="J145" s="1500" t="s">
        <v>322</v>
      </c>
      <c r="K145" s="71" t="s">
        <v>161</v>
      </c>
      <c r="L145" s="1482" t="s">
        <v>3635</v>
      </c>
      <c r="M145" s="155"/>
      <c r="N145" s="1473"/>
      <c r="O145" s="1473"/>
      <c r="P145" s="1473"/>
      <c r="Q145" s="1474"/>
      <c r="R145" s="155"/>
      <c r="S145" s="155"/>
      <c r="T145" s="155"/>
      <c r="U145" s="155"/>
      <c r="V145" s="155"/>
    </row>
    <row r="146" spans="1:57" s="350" customFormat="1" ht="28.15" customHeight="1">
      <c r="A146" s="604"/>
      <c r="B146" s="749"/>
      <c r="C146" s="455" t="s">
        <v>252</v>
      </c>
      <c r="D146" s="1871" t="s">
        <v>1130</v>
      </c>
      <c r="E146" s="1875"/>
      <c r="F146" s="1872"/>
      <c r="G146" s="459"/>
      <c r="H146" s="518"/>
      <c r="I146" s="518"/>
      <c r="J146" s="172"/>
      <c r="K146" s="172"/>
      <c r="L146" s="797"/>
      <c r="M146" s="604"/>
      <c r="N146" s="798"/>
      <c r="O146" s="798"/>
      <c r="P146" s="798"/>
      <c r="Q146" s="799"/>
      <c r="R146" s="152"/>
      <c r="S146" s="152"/>
      <c r="T146" s="152"/>
      <c r="U146" s="152"/>
      <c r="V146" s="349"/>
    </row>
    <row r="147" spans="1:57" s="1524" customFormat="1" ht="102.75" customHeight="1">
      <c r="A147" s="1520"/>
      <c r="B147" s="1521"/>
      <c r="C147" s="28">
        <v>1</v>
      </c>
      <c r="D147" s="110" t="s">
        <v>3507</v>
      </c>
      <c r="E147" s="28" t="s">
        <v>20</v>
      </c>
      <c r="F147" s="28" t="s">
        <v>3511</v>
      </c>
      <c r="G147" s="450">
        <v>0.1</v>
      </c>
      <c r="H147" s="1483">
        <v>0.1</v>
      </c>
      <c r="I147" s="1483">
        <v>0.1</v>
      </c>
      <c r="J147" s="28" t="s">
        <v>3513</v>
      </c>
      <c r="K147" s="28" t="s">
        <v>160</v>
      </c>
      <c r="L147" s="2" t="s">
        <v>3611</v>
      </c>
      <c r="M147" s="1522"/>
      <c r="N147" s="1520"/>
      <c r="O147" s="1520"/>
      <c r="P147" s="1520"/>
      <c r="Q147" s="1523"/>
      <c r="R147" s="1520"/>
      <c r="S147" s="1520"/>
      <c r="T147" s="1520"/>
      <c r="U147" s="1520"/>
      <c r="V147" s="1520"/>
    </row>
    <row r="148" spans="1:57" s="1524" customFormat="1" ht="122.25" customHeight="1">
      <c r="A148" s="1520"/>
      <c r="B148" s="1521"/>
      <c r="C148" s="28">
        <v>2</v>
      </c>
      <c r="D148" s="110" t="s">
        <v>3508</v>
      </c>
      <c r="E148" s="28" t="s">
        <v>31</v>
      </c>
      <c r="F148" s="28" t="s">
        <v>3511</v>
      </c>
      <c r="G148" s="450">
        <v>1.1000000000000001</v>
      </c>
      <c r="H148" s="1483">
        <v>1.1000000000000001</v>
      </c>
      <c r="I148" s="1483">
        <v>1.1000000000000001</v>
      </c>
      <c r="J148" s="28" t="s">
        <v>3513</v>
      </c>
      <c r="K148" s="28" t="s">
        <v>160</v>
      </c>
      <c r="L148" s="2" t="s">
        <v>3515</v>
      </c>
      <c r="M148" s="1522"/>
      <c r="N148" s="1520"/>
      <c r="O148" s="1520"/>
      <c r="P148" s="1520"/>
      <c r="Q148" s="1523"/>
      <c r="R148" s="1520"/>
      <c r="S148" s="1520"/>
      <c r="T148" s="1520"/>
      <c r="U148" s="1520"/>
      <c r="V148" s="1520"/>
    </row>
    <row r="149" spans="1:57" s="1529" customFormat="1" ht="118.5" customHeight="1">
      <c r="A149" s="1525"/>
      <c r="B149" s="1526"/>
      <c r="C149" s="873">
        <v>3</v>
      </c>
      <c r="D149" s="1501" t="s">
        <v>3509</v>
      </c>
      <c r="E149" s="125" t="s">
        <v>31</v>
      </c>
      <c r="F149" s="1480" t="s">
        <v>3511</v>
      </c>
      <c r="G149" s="1502">
        <v>0.37</v>
      </c>
      <c r="H149" s="1503">
        <v>0.37</v>
      </c>
      <c r="I149" s="1504">
        <v>0.37</v>
      </c>
      <c r="J149" s="28" t="s">
        <v>3513</v>
      </c>
      <c r="K149" s="73" t="s">
        <v>160</v>
      </c>
      <c r="L149" s="13" t="s">
        <v>3612</v>
      </c>
      <c r="M149" s="1527"/>
      <c r="N149" s="1525"/>
      <c r="O149" s="1525"/>
      <c r="P149" s="1525"/>
      <c r="Q149" s="1525"/>
      <c r="R149" s="1525"/>
      <c r="S149" s="1525"/>
      <c r="T149" s="1520">
        <v>1</v>
      </c>
      <c r="U149" s="1528">
        <f>I149</f>
        <v>0.37</v>
      </c>
      <c r="V149" s="1525"/>
    </row>
    <row r="150" spans="1:57" s="1540" customFormat="1" ht="15.75" hidden="1" customHeight="1">
      <c r="A150" s="1530"/>
      <c r="B150" s="1531"/>
      <c r="C150" s="1914" t="s">
        <v>188</v>
      </c>
      <c r="D150" s="1914"/>
      <c r="E150" s="1532"/>
      <c r="F150" s="1532"/>
      <c r="G150" s="1533"/>
      <c r="H150" s="1534"/>
      <c r="I150" s="1535"/>
      <c r="J150" s="1536"/>
      <c r="K150" s="1532"/>
      <c r="L150" s="1532"/>
      <c r="M150" s="1537"/>
      <c r="N150" s="1538"/>
      <c r="O150" s="1538"/>
      <c r="P150" s="1538"/>
      <c r="Q150" s="1539"/>
      <c r="R150" s="1532"/>
      <c r="S150" s="1532"/>
      <c r="T150" s="1532"/>
      <c r="U150" s="1532"/>
      <c r="V150" s="1532"/>
    </row>
    <row r="151" spans="1:57" s="1553" customFormat="1" ht="23.45" hidden="1" customHeight="1">
      <c r="A151" s="1541"/>
      <c r="B151" s="1542"/>
      <c r="C151" s="1506" t="s">
        <v>252</v>
      </c>
      <c r="D151" s="1915" t="s">
        <v>1130</v>
      </c>
      <c r="E151" s="1915"/>
      <c r="F151" s="1915"/>
      <c r="G151" s="1543"/>
      <c r="H151" s="1544"/>
      <c r="I151" s="1536"/>
      <c r="J151" s="1536"/>
      <c r="K151" s="1536"/>
      <c r="L151" s="1545"/>
      <c r="M151" s="1546"/>
      <c r="N151" s="1547"/>
      <c r="O151" s="1547"/>
      <c r="P151" s="1547"/>
      <c r="Q151" s="1539"/>
      <c r="R151" s="1548"/>
      <c r="S151" s="1549"/>
      <c r="T151" s="1548"/>
      <c r="U151" s="1534"/>
      <c r="V151" s="1548"/>
      <c r="W151" s="1550"/>
      <c r="X151" s="1551"/>
      <c r="Y151" s="1552"/>
      <c r="Z151" s="1552"/>
      <c r="AA151" s="1552"/>
      <c r="AB151" s="1552"/>
      <c r="AC151" s="1552"/>
      <c r="AD151" s="1552"/>
      <c r="AE151" s="1552"/>
      <c r="AF151" s="1552"/>
      <c r="AG151" s="1552"/>
      <c r="AH151" s="1552"/>
      <c r="AI151" s="1552"/>
      <c r="AJ151" s="1552"/>
      <c r="AK151" s="1552"/>
      <c r="AL151" s="1552"/>
      <c r="AM151" s="1552"/>
      <c r="AN151" s="1552"/>
      <c r="AO151" s="1552"/>
      <c r="AP151" s="1552"/>
      <c r="AQ151" s="1552"/>
      <c r="AR151" s="1552"/>
      <c r="AS151" s="1552"/>
      <c r="AT151" s="1552"/>
      <c r="AU151" s="1552"/>
      <c r="AV151" s="1552"/>
      <c r="AW151" s="1552"/>
      <c r="AX151" s="1552"/>
      <c r="AY151" s="1552"/>
      <c r="AZ151" s="1552"/>
      <c r="BA151" s="1552"/>
      <c r="BB151" s="1552"/>
      <c r="BC151" s="1552"/>
      <c r="BD151" s="1552"/>
      <c r="BE151" s="1552"/>
    </row>
    <row r="152" spans="1:57" s="1568" customFormat="1" ht="90" hidden="1" customHeight="1">
      <c r="A152" s="1541"/>
      <c r="B152" s="1542"/>
      <c r="C152" s="1492">
        <v>48</v>
      </c>
      <c r="D152" s="1554" t="s">
        <v>919</v>
      </c>
      <c r="E152" s="1555" t="s">
        <v>20</v>
      </c>
      <c r="F152" s="1556" t="s">
        <v>79</v>
      </c>
      <c r="G152" s="1557">
        <v>1.4999999999999999E-2</v>
      </c>
      <c r="H152" s="1558"/>
      <c r="I152" s="1559">
        <v>1.4999999999999999E-2</v>
      </c>
      <c r="J152" s="1558" t="s">
        <v>78</v>
      </c>
      <c r="K152" s="1556" t="s">
        <v>920</v>
      </c>
      <c r="L152" s="1560" t="s">
        <v>921</v>
      </c>
      <c r="M152" s="1546"/>
      <c r="N152" s="1561"/>
      <c r="O152" s="1561"/>
      <c r="P152" s="1561"/>
      <c r="Q152" s="1541"/>
      <c r="R152" s="1541"/>
      <c r="S152" s="1562"/>
      <c r="T152" s="1530">
        <v>1</v>
      </c>
      <c r="U152" s="1563">
        <f>I152</f>
        <v>1.4999999999999999E-2</v>
      </c>
      <c r="V152" s="1564"/>
      <c r="W152" s="1565"/>
      <c r="X152" s="1566"/>
      <c r="Y152" s="1567"/>
      <c r="Z152" s="1567"/>
      <c r="AA152" s="1567"/>
      <c r="AB152" s="1567"/>
      <c r="AC152" s="1567"/>
      <c r="AD152" s="1567"/>
      <c r="AE152" s="1567"/>
      <c r="AF152" s="1567"/>
      <c r="AG152" s="1567"/>
      <c r="AH152" s="1567"/>
      <c r="AI152" s="1567"/>
      <c r="AJ152" s="1567"/>
      <c r="AK152" s="1567"/>
      <c r="AL152" s="1567"/>
      <c r="AM152" s="1567"/>
      <c r="AN152" s="1567"/>
      <c r="AO152" s="1567"/>
      <c r="AP152" s="1567"/>
      <c r="AQ152" s="1567"/>
      <c r="AR152" s="1567"/>
      <c r="AS152" s="1567"/>
      <c r="AT152" s="1567"/>
      <c r="AU152" s="1567"/>
      <c r="AV152" s="1567"/>
      <c r="AW152" s="1567"/>
      <c r="AX152" s="1567"/>
      <c r="AY152" s="1567"/>
      <c r="AZ152" s="1567"/>
      <c r="BA152" s="1567"/>
      <c r="BB152" s="1567"/>
      <c r="BC152" s="1567"/>
      <c r="BD152" s="1567"/>
      <c r="BE152" s="1567"/>
    </row>
    <row r="153" spans="1:57" s="1540" customFormat="1" ht="15.75" hidden="1" customHeight="1">
      <c r="A153" s="1530"/>
      <c r="B153" s="1531"/>
      <c r="C153" s="1914" t="s">
        <v>189</v>
      </c>
      <c r="D153" s="1914"/>
      <c r="E153" s="1532"/>
      <c r="F153" s="1532"/>
      <c r="G153" s="1533"/>
      <c r="H153" s="1534"/>
      <c r="I153" s="1535"/>
      <c r="J153" s="1536"/>
      <c r="K153" s="1532"/>
      <c r="L153" s="1532"/>
      <c r="M153" s="1537"/>
      <c r="N153" s="1538"/>
      <c r="O153" s="1538"/>
      <c r="P153" s="1538"/>
      <c r="Q153" s="1539"/>
      <c r="R153" s="1532"/>
      <c r="S153" s="1532"/>
      <c r="T153" s="1532"/>
      <c r="U153" s="1532"/>
      <c r="V153" s="1532"/>
    </row>
    <row r="154" spans="1:57" s="1572" customFormat="1" ht="21.6" hidden="1" customHeight="1">
      <c r="A154" s="1562"/>
      <c r="B154" s="1569"/>
      <c r="C154" s="1506" t="s">
        <v>252</v>
      </c>
      <c r="D154" s="1915" t="s">
        <v>1130</v>
      </c>
      <c r="E154" s="1915"/>
      <c r="F154" s="1915"/>
      <c r="G154" s="1543"/>
      <c r="H154" s="1544"/>
      <c r="I154" s="1536"/>
      <c r="J154" s="1536"/>
      <c r="K154" s="1536"/>
      <c r="L154" s="1545"/>
      <c r="M154" s="1570"/>
      <c r="N154" s="1571"/>
      <c r="O154" s="1571"/>
      <c r="P154" s="1571"/>
      <c r="Q154" s="1539"/>
      <c r="R154" s="1549"/>
      <c r="S154" s="1549"/>
      <c r="T154" s="1548"/>
      <c r="U154" s="1534"/>
      <c r="V154" s="1549"/>
    </row>
    <row r="155" spans="1:57" s="1573" customFormat="1" ht="63" hidden="1">
      <c r="A155" s="1562"/>
      <c r="B155" s="1569"/>
      <c r="C155" s="1492">
        <v>116</v>
      </c>
      <c r="D155" s="1514" t="s">
        <v>2331</v>
      </c>
      <c r="E155" s="1492" t="s">
        <v>24</v>
      </c>
      <c r="F155" s="1492" t="s">
        <v>34</v>
      </c>
      <c r="G155" s="1516">
        <v>0.77</v>
      </c>
      <c r="H155" s="1516">
        <v>0.77</v>
      </c>
      <c r="I155" s="1516">
        <v>0.77</v>
      </c>
      <c r="J155" s="1492" t="s">
        <v>35</v>
      </c>
      <c r="K155" s="1492" t="s">
        <v>2238</v>
      </c>
      <c r="L155" s="1519" t="s">
        <v>2332</v>
      </c>
      <c r="M155" s="1570"/>
      <c r="N155" s="1562"/>
      <c r="O155" s="1562"/>
      <c r="P155" s="1562"/>
      <c r="Q155" s="1562"/>
      <c r="R155" s="1562"/>
      <c r="S155" s="1562"/>
      <c r="T155" s="1541"/>
      <c r="U155" s="1563"/>
      <c r="V155" s="1519"/>
    </row>
    <row r="156" spans="1:57" s="1573" customFormat="1" ht="47.25" hidden="1">
      <c r="A156" s="1562"/>
      <c r="B156" s="1569"/>
      <c r="C156" s="1492">
        <v>119</v>
      </c>
      <c r="D156" s="1514" t="s">
        <v>2333</v>
      </c>
      <c r="E156" s="1492" t="s">
        <v>23</v>
      </c>
      <c r="F156" s="1492" t="s">
        <v>34</v>
      </c>
      <c r="G156" s="1516">
        <v>0.35</v>
      </c>
      <c r="H156" s="1516">
        <v>0.35</v>
      </c>
      <c r="I156" s="1516">
        <v>0.35</v>
      </c>
      <c r="J156" s="1492" t="s">
        <v>35</v>
      </c>
      <c r="K156" s="1492" t="s">
        <v>1435</v>
      </c>
      <c r="L156" s="1519" t="s">
        <v>2332</v>
      </c>
      <c r="M156" s="1570"/>
      <c r="N156" s="1562"/>
      <c r="O156" s="1562"/>
      <c r="P156" s="1562"/>
      <c r="Q156" s="1562"/>
      <c r="R156" s="1562"/>
      <c r="S156" s="1562"/>
      <c r="T156" s="1541"/>
      <c r="U156" s="1562"/>
      <c r="V156" s="1519"/>
    </row>
    <row r="157" spans="1:57" s="1573" customFormat="1" ht="31.5" hidden="1">
      <c r="A157" s="1562"/>
      <c r="B157" s="1569"/>
      <c r="C157" s="1492">
        <v>120</v>
      </c>
      <c r="D157" s="1514" t="s">
        <v>2334</v>
      </c>
      <c r="E157" s="1492" t="s">
        <v>23</v>
      </c>
      <c r="F157" s="1492" t="s">
        <v>34</v>
      </c>
      <c r="G157" s="1516">
        <v>0.38</v>
      </c>
      <c r="H157" s="1516">
        <v>0.38</v>
      </c>
      <c r="I157" s="1516">
        <v>0.38</v>
      </c>
      <c r="J157" s="1492" t="s">
        <v>35</v>
      </c>
      <c r="K157" s="1492" t="s">
        <v>2268</v>
      </c>
      <c r="L157" s="1519" t="s">
        <v>2332</v>
      </c>
      <c r="M157" s="1570"/>
      <c r="N157" s="1562"/>
      <c r="O157" s="1562"/>
      <c r="P157" s="1562"/>
      <c r="Q157" s="1562"/>
      <c r="R157" s="1562"/>
      <c r="S157" s="1562"/>
      <c r="T157" s="1541"/>
      <c r="U157" s="1562"/>
      <c r="V157" s="1519"/>
    </row>
    <row r="158" spans="1:57" s="1573" customFormat="1" ht="31.5" hidden="1">
      <c r="A158" s="1562"/>
      <c r="B158" s="1569"/>
      <c r="C158" s="1492">
        <v>122</v>
      </c>
      <c r="D158" s="1514" t="s">
        <v>2335</v>
      </c>
      <c r="E158" s="1492" t="s">
        <v>51</v>
      </c>
      <c r="F158" s="1492" t="s">
        <v>34</v>
      </c>
      <c r="G158" s="1516">
        <v>0.47</v>
      </c>
      <c r="H158" s="1516">
        <v>0.47</v>
      </c>
      <c r="I158" s="1516">
        <v>0.47</v>
      </c>
      <c r="J158" s="1492" t="s">
        <v>35</v>
      </c>
      <c r="K158" s="1492" t="s">
        <v>1614</v>
      </c>
      <c r="L158" s="1519" t="s">
        <v>2332</v>
      </c>
      <c r="M158" s="1570"/>
      <c r="N158" s="1574">
        <f t="shared" ref="N158:N160" si="5">G158</f>
        <v>0.47</v>
      </c>
      <c r="O158" s="1562"/>
      <c r="P158" s="1562"/>
      <c r="Q158" s="1562"/>
      <c r="R158" s="1562"/>
      <c r="S158" s="1562"/>
      <c r="T158" s="1541"/>
      <c r="U158" s="1562"/>
      <c r="V158" s="1519"/>
    </row>
    <row r="159" spans="1:57" s="1573" customFormat="1" ht="31.5" hidden="1">
      <c r="A159" s="1562"/>
      <c r="B159" s="1569"/>
      <c r="C159" s="1492">
        <v>126</v>
      </c>
      <c r="D159" s="1575" t="s">
        <v>2336</v>
      </c>
      <c r="E159" s="1492" t="s">
        <v>20</v>
      </c>
      <c r="F159" s="1492" t="s">
        <v>2337</v>
      </c>
      <c r="G159" s="1516">
        <v>0.09</v>
      </c>
      <c r="H159" s="1516"/>
      <c r="I159" s="1516">
        <v>0.09</v>
      </c>
      <c r="J159" s="1576" t="s">
        <v>35</v>
      </c>
      <c r="K159" s="1576" t="s">
        <v>2308</v>
      </c>
      <c r="L159" s="1577" t="s">
        <v>2332</v>
      </c>
      <c r="M159" s="1570"/>
      <c r="N159" s="1574">
        <f t="shared" si="5"/>
        <v>0.09</v>
      </c>
      <c r="O159" s="1562"/>
      <c r="P159" s="1562"/>
      <c r="Q159" s="1562"/>
      <c r="R159" s="1562"/>
      <c r="S159" s="1562"/>
      <c r="T159" s="1541"/>
      <c r="U159" s="1562"/>
      <c r="V159" s="1519"/>
    </row>
    <row r="160" spans="1:57" s="1573" customFormat="1" ht="31.5" hidden="1">
      <c r="A160" s="1562"/>
      <c r="B160" s="1569"/>
      <c r="C160" s="1492">
        <v>127</v>
      </c>
      <c r="D160" s="1575" t="s">
        <v>2338</v>
      </c>
      <c r="E160" s="1492" t="s">
        <v>20</v>
      </c>
      <c r="F160" s="1492" t="s">
        <v>2339</v>
      </c>
      <c r="G160" s="1516">
        <v>0.1</v>
      </c>
      <c r="H160" s="1516">
        <v>0.1</v>
      </c>
      <c r="I160" s="1516">
        <v>0.1</v>
      </c>
      <c r="J160" s="1576" t="s">
        <v>35</v>
      </c>
      <c r="K160" s="1576" t="s">
        <v>2246</v>
      </c>
      <c r="L160" s="1577" t="s">
        <v>2332</v>
      </c>
      <c r="M160" s="1570"/>
      <c r="N160" s="1574">
        <f t="shared" si="5"/>
        <v>0.1</v>
      </c>
      <c r="O160" s="1562"/>
      <c r="P160" s="1562"/>
      <c r="Q160" s="1562"/>
      <c r="R160" s="1562"/>
      <c r="S160" s="1562"/>
      <c r="T160" s="1541"/>
      <c r="U160" s="1562"/>
      <c r="V160" s="1519"/>
    </row>
    <row r="161" spans="1:22" s="1573" customFormat="1" ht="31.5" hidden="1">
      <c r="A161" s="1562"/>
      <c r="B161" s="1569"/>
      <c r="C161" s="1492">
        <v>132</v>
      </c>
      <c r="D161" s="1514" t="s">
        <v>2340</v>
      </c>
      <c r="E161" s="1492" t="s">
        <v>59</v>
      </c>
      <c r="F161" s="1492" t="s">
        <v>253</v>
      </c>
      <c r="G161" s="1516">
        <v>22</v>
      </c>
      <c r="H161" s="1516"/>
      <c r="I161" s="1516">
        <v>22</v>
      </c>
      <c r="J161" s="1492" t="s">
        <v>35</v>
      </c>
      <c r="K161" s="1492" t="s">
        <v>2341</v>
      </c>
      <c r="L161" s="1519" t="s">
        <v>2332</v>
      </c>
      <c r="M161" s="1570"/>
      <c r="N161" s="1574">
        <f>G161</f>
        <v>22</v>
      </c>
      <c r="O161" s="1562"/>
      <c r="P161" s="1562"/>
      <c r="Q161" s="1562"/>
      <c r="R161" s="1562"/>
      <c r="S161" s="1562"/>
      <c r="T161" s="1541"/>
      <c r="U161" s="1562"/>
      <c r="V161" s="1519"/>
    </row>
    <row r="162" spans="1:22" s="1540" customFormat="1" hidden="1">
      <c r="A162" s="1530"/>
      <c r="B162" s="1531"/>
      <c r="C162" s="1914" t="s">
        <v>190</v>
      </c>
      <c r="D162" s="1914"/>
      <c r="E162" s="1532"/>
      <c r="F162" s="1532"/>
      <c r="G162" s="1533"/>
      <c r="H162" s="1534"/>
      <c r="I162" s="1535"/>
      <c r="J162" s="1536"/>
      <c r="K162" s="1532"/>
      <c r="L162" s="1532"/>
      <c r="M162" s="1537"/>
      <c r="N162" s="1538"/>
      <c r="O162" s="1538"/>
      <c r="P162" s="1538"/>
      <c r="Q162" s="1539"/>
      <c r="R162" s="1532"/>
      <c r="S162" s="1532"/>
      <c r="T162" s="1532"/>
      <c r="U162" s="1532"/>
      <c r="V162" s="1532"/>
    </row>
    <row r="163" spans="1:22" s="1540" customFormat="1" ht="30.75" hidden="1" customHeight="1">
      <c r="A163" s="1530"/>
      <c r="B163" s="1531"/>
      <c r="C163" s="1506" t="s">
        <v>251</v>
      </c>
      <c r="D163" s="1915" t="s">
        <v>800</v>
      </c>
      <c r="E163" s="1926"/>
      <c r="F163" s="1926"/>
      <c r="G163" s="1543"/>
      <c r="H163" s="1536"/>
      <c r="I163" s="1536"/>
      <c r="J163" s="1536"/>
      <c r="K163" s="1536"/>
      <c r="L163" s="1545"/>
      <c r="M163" s="1537"/>
      <c r="N163" s="1538"/>
      <c r="O163" s="1538"/>
      <c r="P163" s="1538"/>
      <c r="Q163" s="1539"/>
      <c r="R163" s="1532"/>
      <c r="S163" s="1532"/>
      <c r="T163" s="1532"/>
      <c r="U163" s="1532"/>
      <c r="V163" s="1532"/>
    </row>
    <row r="164" spans="1:22" s="1540" customFormat="1" hidden="1">
      <c r="A164" s="1530"/>
      <c r="B164" s="1531"/>
      <c r="C164" s="1506"/>
      <c r="D164" s="1927" t="s">
        <v>797</v>
      </c>
      <c r="E164" s="1927"/>
      <c r="F164" s="1927"/>
      <c r="G164" s="1543"/>
      <c r="H164" s="1506"/>
      <c r="I164" s="1506"/>
      <c r="J164" s="1506"/>
      <c r="K164" s="1506"/>
      <c r="L164" s="1578"/>
      <c r="M164" s="1537"/>
      <c r="N164" s="1538"/>
      <c r="O164" s="1538"/>
      <c r="P164" s="1538"/>
      <c r="Q164" s="1539"/>
      <c r="R164" s="1532"/>
      <c r="S164" s="1532"/>
      <c r="T164" s="1532"/>
      <c r="U164" s="1532"/>
      <c r="V164" s="1532"/>
    </row>
    <row r="165" spans="1:22" s="1524" customFormat="1" hidden="1">
      <c r="A165" s="1530"/>
      <c r="B165" s="1531"/>
      <c r="C165" s="1579"/>
      <c r="D165" s="1580"/>
      <c r="E165" s="1579"/>
      <c r="F165" s="1579"/>
      <c r="G165" s="1581"/>
      <c r="H165" s="1579"/>
      <c r="I165" s="1579"/>
      <c r="J165" s="1579"/>
      <c r="K165" s="1579"/>
      <c r="L165" s="1582"/>
      <c r="M165" s="1537"/>
      <c r="N165" s="1583"/>
      <c r="O165" s="1583"/>
      <c r="P165" s="1583"/>
      <c r="Q165" s="1584">
        <v>1</v>
      </c>
      <c r="R165" s="1584">
        <f>I165</f>
        <v>0</v>
      </c>
      <c r="S165" s="1530"/>
      <c r="T165" s="1530"/>
      <c r="U165" s="1530"/>
      <c r="V165" s="1520"/>
    </row>
    <row r="166" spans="1:22" s="1540" customFormat="1" hidden="1">
      <c r="A166" s="1530"/>
      <c r="B166" s="1531"/>
      <c r="C166" s="1914" t="s">
        <v>191</v>
      </c>
      <c r="D166" s="1914"/>
      <c r="E166" s="1532"/>
      <c r="F166" s="1532"/>
      <c r="G166" s="1533"/>
      <c r="H166" s="1534"/>
      <c r="I166" s="1535"/>
      <c r="J166" s="1536"/>
      <c r="K166" s="1532"/>
      <c r="L166" s="1532"/>
      <c r="M166" s="1537"/>
      <c r="N166" s="1538"/>
      <c r="O166" s="1538"/>
      <c r="P166" s="1538"/>
      <c r="Q166" s="1539"/>
      <c r="R166" s="1532"/>
      <c r="S166" s="1532"/>
      <c r="T166" s="1532"/>
      <c r="U166" s="1532"/>
      <c r="V166" s="1532"/>
    </row>
    <row r="167" spans="1:22" s="1540" customFormat="1" ht="21.6" hidden="1" customHeight="1">
      <c r="A167" s="1530"/>
      <c r="B167" s="1531"/>
      <c r="C167" s="1506" t="s">
        <v>252</v>
      </c>
      <c r="D167" s="1915" t="s">
        <v>1130</v>
      </c>
      <c r="E167" s="1915"/>
      <c r="F167" s="1915"/>
      <c r="G167" s="1543"/>
      <c r="H167" s="1536"/>
      <c r="I167" s="1536"/>
      <c r="J167" s="1536"/>
      <c r="K167" s="1536"/>
      <c r="L167" s="1545"/>
      <c r="M167" s="1537"/>
      <c r="N167" s="1538"/>
      <c r="O167" s="1538"/>
      <c r="P167" s="1538"/>
      <c r="Q167" s="1539"/>
      <c r="R167" s="1532"/>
      <c r="S167" s="1532"/>
      <c r="T167" s="1532"/>
      <c r="U167" s="1532"/>
      <c r="V167" s="1532"/>
    </row>
    <row r="168" spans="1:22" s="1524" customFormat="1" ht="63" hidden="1">
      <c r="A168" s="1530"/>
      <c r="B168" s="1531"/>
      <c r="C168" s="1492">
        <v>4</v>
      </c>
      <c r="D168" s="1514" t="s">
        <v>2458</v>
      </c>
      <c r="E168" s="1492" t="s">
        <v>23</v>
      </c>
      <c r="F168" s="1492" t="s">
        <v>2377</v>
      </c>
      <c r="G168" s="1585">
        <v>5.95</v>
      </c>
      <c r="H168" s="1585"/>
      <c r="I168" s="1585">
        <v>5.95</v>
      </c>
      <c r="J168" s="1586" t="s">
        <v>33</v>
      </c>
      <c r="K168" s="1492" t="s">
        <v>2459</v>
      </c>
      <c r="L168" s="1587" t="s">
        <v>2460</v>
      </c>
      <c r="M168" s="1537"/>
      <c r="N168" s="1530"/>
      <c r="O168" s="1530"/>
      <c r="P168" s="1530"/>
      <c r="Q168" s="1530"/>
      <c r="R168" s="1530"/>
      <c r="S168" s="1530"/>
      <c r="T168" s="1530"/>
      <c r="U168" s="1530"/>
      <c r="V168" s="1520"/>
    </row>
    <row r="169" spans="1:22" s="1524" customFormat="1" ht="94.5" hidden="1">
      <c r="A169" s="1530"/>
      <c r="B169" s="1531"/>
      <c r="C169" s="1588">
        <v>5</v>
      </c>
      <c r="D169" s="1514" t="s">
        <v>2461</v>
      </c>
      <c r="E169" s="1492" t="s">
        <v>23</v>
      </c>
      <c r="F169" s="1492" t="s">
        <v>2462</v>
      </c>
      <c r="G169" s="1585">
        <v>11.9</v>
      </c>
      <c r="H169" s="1585"/>
      <c r="I169" s="1585">
        <v>11.9</v>
      </c>
      <c r="J169" s="1586" t="s">
        <v>33</v>
      </c>
      <c r="K169" s="1492" t="s">
        <v>2463</v>
      </c>
      <c r="L169" s="1587" t="s">
        <v>2464</v>
      </c>
      <c r="M169" s="1537"/>
      <c r="N169" s="1530"/>
      <c r="O169" s="1530"/>
      <c r="P169" s="1530"/>
      <c r="Q169" s="1530"/>
      <c r="R169" s="1530"/>
      <c r="S169" s="1530"/>
      <c r="T169" s="1530"/>
      <c r="U169" s="1530"/>
      <c r="V169" s="1520"/>
    </row>
    <row r="170" spans="1:22" s="1524" customFormat="1" ht="78.75" hidden="1">
      <c r="A170" s="1530"/>
      <c r="B170" s="1531"/>
      <c r="C170" s="1492">
        <v>6</v>
      </c>
      <c r="D170" s="1514" t="s">
        <v>2465</v>
      </c>
      <c r="E170" s="1492" t="s">
        <v>1393</v>
      </c>
      <c r="F170" s="1492" t="s">
        <v>2377</v>
      </c>
      <c r="G170" s="1585">
        <v>4</v>
      </c>
      <c r="H170" s="1585"/>
      <c r="I170" s="1585">
        <v>4</v>
      </c>
      <c r="J170" s="1586" t="s">
        <v>33</v>
      </c>
      <c r="K170" s="1492" t="s">
        <v>2308</v>
      </c>
      <c r="L170" s="1587" t="s">
        <v>2466</v>
      </c>
      <c r="M170" s="1537"/>
      <c r="N170" s="1530"/>
      <c r="O170" s="1530"/>
      <c r="P170" s="1530"/>
      <c r="Q170" s="1530"/>
      <c r="R170" s="1530"/>
      <c r="S170" s="1530"/>
      <c r="T170" s="1530"/>
      <c r="U170" s="1530"/>
      <c r="V170" s="1520"/>
    </row>
    <row r="171" spans="1:22" s="1540" customFormat="1" hidden="1">
      <c r="A171" s="1530"/>
      <c r="B171" s="1531"/>
      <c r="C171" s="1914" t="s">
        <v>192</v>
      </c>
      <c r="D171" s="1914"/>
      <c r="E171" s="1532"/>
      <c r="F171" s="1532"/>
      <c r="G171" s="1533"/>
      <c r="H171" s="1534"/>
      <c r="I171" s="1535"/>
      <c r="J171" s="1536"/>
      <c r="K171" s="1532"/>
      <c r="L171" s="1532"/>
      <c r="M171" s="1537"/>
      <c r="N171" s="1538"/>
      <c r="O171" s="1538"/>
      <c r="P171" s="1538"/>
      <c r="Q171" s="1539"/>
      <c r="R171" s="1532"/>
      <c r="S171" s="1532"/>
      <c r="T171" s="1532"/>
      <c r="U171" s="1532"/>
      <c r="V171" s="1532"/>
    </row>
    <row r="172" spans="1:22" s="1553" customFormat="1" ht="24.6" hidden="1" customHeight="1">
      <c r="A172" s="1541"/>
      <c r="B172" s="1542"/>
      <c r="C172" s="1506" t="s">
        <v>252</v>
      </c>
      <c r="D172" s="1915" t="s">
        <v>1130</v>
      </c>
      <c r="E172" s="1915"/>
      <c r="F172" s="1915"/>
      <c r="G172" s="1543"/>
      <c r="H172" s="1536"/>
      <c r="I172" s="1536"/>
      <c r="J172" s="1536"/>
      <c r="K172" s="1536"/>
      <c r="L172" s="1545"/>
      <c r="M172" s="1570"/>
      <c r="N172" s="1571"/>
      <c r="O172" s="1571"/>
      <c r="P172" s="1571"/>
      <c r="Q172" s="1539"/>
      <c r="R172" s="1549"/>
      <c r="S172" s="1589"/>
      <c r="T172" s="1548"/>
      <c r="U172" s="1534"/>
      <c r="V172" s="1548"/>
    </row>
    <row r="173" spans="1:22" s="1568" customFormat="1" ht="38.25" hidden="1">
      <c r="A173" s="1541"/>
      <c r="B173" s="1542"/>
      <c r="C173" s="1590">
        <v>165</v>
      </c>
      <c r="D173" s="1591" t="s">
        <v>930</v>
      </c>
      <c r="E173" s="1592" t="s">
        <v>15</v>
      </c>
      <c r="F173" s="1593" t="s">
        <v>52</v>
      </c>
      <c r="G173" s="1594">
        <v>1.7</v>
      </c>
      <c r="H173" s="1595"/>
      <c r="I173" s="1595">
        <f>G173+H173</f>
        <v>1.7</v>
      </c>
      <c r="J173" s="1595" t="s">
        <v>36</v>
      </c>
      <c r="K173" s="1595" t="s">
        <v>95</v>
      </c>
      <c r="L173" s="1596" t="s">
        <v>931</v>
      </c>
      <c r="M173" s="1570"/>
      <c r="N173" s="1562"/>
      <c r="O173" s="1562"/>
      <c r="P173" s="1562"/>
      <c r="Q173" s="1562"/>
      <c r="R173" s="1562"/>
      <c r="S173" s="1597"/>
      <c r="T173" s="1541"/>
      <c r="U173" s="1563"/>
      <c r="V173" s="1564"/>
    </row>
    <row r="174" spans="1:22" s="1568" customFormat="1" ht="38.25" hidden="1">
      <c r="A174" s="1541"/>
      <c r="B174" s="1542"/>
      <c r="C174" s="1590" t="e">
        <f>#REF!+1</f>
        <v>#REF!</v>
      </c>
      <c r="D174" s="1598" t="s">
        <v>932</v>
      </c>
      <c r="E174" s="1592" t="s">
        <v>15</v>
      </c>
      <c r="F174" s="1593" t="s">
        <v>52</v>
      </c>
      <c r="G174" s="1594">
        <v>1</v>
      </c>
      <c r="H174" s="1595"/>
      <c r="I174" s="1595">
        <f t="shared" ref="I174:I181" si="6">G174+H174</f>
        <v>1</v>
      </c>
      <c r="J174" s="1595" t="s">
        <v>36</v>
      </c>
      <c r="K174" s="1595" t="s">
        <v>37</v>
      </c>
      <c r="L174" s="1596" t="s">
        <v>931</v>
      </c>
      <c r="M174" s="1570"/>
      <c r="N174" s="1574">
        <f>G174</f>
        <v>1</v>
      </c>
      <c r="O174" s="1562"/>
      <c r="P174" s="1562"/>
      <c r="Q174" s="1562"/>
      <c r="R174" s="1562"/>
      <c r="S174" s="1597"/>
      <c r="T174" s="1541"/>
      <c r="U174" s="1563"/>
      <c r="V174" s="1564"/>
    </row>
    <row r="175" spans="1:22" s="1568" customFormat="1" ht="38.25" hidden="1">
      <c r="A175" s="1541"/>
      <c r="B175" s="1542"/>
      <c r="C175" s="1590" t="e">
        <f t="shared" ref="C175:C181" si="7">C174+1</f>
        <v>#REF!</v>
      </c>
      <c r="D175" s="1598" t="s">
        <v>933</v>
      </c>
      <c r="E175" s="1592" t="s">
        <v>15</v>
      </c>
      <c r="F175" s="1593" t="s">
        <v>52</v>
      </c>
      <c r="G175" s="1594">
        <v>0.2</v>
      </c>
      <c r="H175" s="1595"/>
      <c r="I175" s="1595">
        <f t="shared" si="6"/>
        <v>0.2</v>
      </c>
      <c r="J175" s="1595" t="s">
        <v>36</v>
      </c>
      <c r="K175" s="1595" t="s">
        <v>40</v>
      </c>
      <c r="L175" s="1596" t="s">
        <v>931</v>
      </c>
      <c r="M175" s="1570"/>
      <c r="N175" s="1562"/>
      <c r="O175" s="1562"/>
      <c r="P175" s="1562"/>
      <c r="Q175" s="1562"/>
      <c r="R175" s="1562"/>
      <c r="S175" s="1597"/>
      <c r="T175" s="1541"/>
      <c r="U175" s="1563"/>
      <c r="V175" s="1564"/>
    </row>
    <row r="176" spans="1:22" s="1568" customFormat="1" ht="38.25" hidden="1">
      <c r="A176" s="1541"/>
      <c r="B176" s="1542"/>
      <c r="C176" s="1590" t="e">
        <f t="shared" si="7"/>
        <v>#REF!</v>
      </c>
      <c r="D176" s="1598" t="s">
        <v>934</v>
      </c>
      <c r="E176" s="1592" t="s">
        <v>15</v>
      </c>
      <c r="F176" s="1593" t="s">
        <v>52</v>
      </c>
      <c r="G176" s="1594">
        <v>0.3</v>
      </c>
      <c r="H176" s="1595"/>
      <c r="I176" s="1595">
        <f t="shared" si="6"/>
        <v>0.3</v>
      </c>
      <c r="J176" s="1595" t="s">
        <v>36</v>
      </c>
      <c r="K176" s="1595" t="s">
        <v>90</v>
      </c>
      <c r="L176" s="1596" t="s">
        <v>931</v>
      </c>
      <c r="M176" s="1570"/>
      <c r="N176" s="1574">
        <f>G176</f>
        <v>0.3</v>
      </c>
      <c r="O176" s="1562"/>
      <c r="P176" s="1562"/>
      <c r="Q176" s="1562"/>
      <c r="R176" s="1562"/>
      <c r="S176" s="1597"/>
      <c r="T176" s="1541"/>
      <c r="U176" s="1563"/>
      <c r="V176" s="1564"/>
    </row>
    <row r="177" spans="1:22" s="1568" customFormat="1" ht="38.25" hidden="1">
      <c r="A177" s="1541"/>
      <c r="B177" s="1542"/>
      <c r="C177" s="1590" t="e">
        <f t="shared" si="7"/>
        <v>#REF!</v>
      </c>
      <c r="D177" s="1598" t="s">
        <v>935</v>
      </c>
      <c r="E177" s="1592" t="s">
        <v>15</v>
      </c>
      <c r="F177" s="1593" t="s">
        <v>52</v>
      </c>
      <c r="G177" s="1594">
        <v>0.8</v>
      </c>
      <c r="H177" s="1595"/>
      <c r="I177" s="1595">
        <f t="shared" si="6"/>
        <v>0.8</v>
      </c>
      <c r="J177" s="1595" t="s">
        <v>36</v>
      </c>
      <c r="K177" s="1595" t="s">
        <v>39</v>
      </c>
      <c r="L177" s="1596" t="s">
        <v>931</v>
      </c>
      <c r="M177" s="1570"/>
      <c r="N177" s="1562"/>
      <c r="O177" s="1562"/>
      <c r="P177" s="1562"/>
      <c r="Q177" s="1562"/>
      <c r="R177" s="1562"/>
      <c r="S177" s="1597"/>
      <c r="T177" s="1541"/>
      <c r="U177" s="1563"/>
      <c r="V177" s="1564"/>
    </row>
    <row r="178" spans="1:22" s="1568" customFormat="1" ht="25.5" hidden="1">
      <c r="A178" s="1541"/>
      <c r="B178" s="1542"/>
      <c r="C178" s="1590" t="e">
        <f t="shared" si="7"/>
        <v>#REF!</v>
      </c>
      <c r="D178" s="1591" t="s">
        <v>936</v>
      </c>
      <c r="E178" s="1592" t="s">
        <v>24</v>
      </c>
      <c r="F178" s="1593" t="s">
        <v>52</v>
      </c>
      <c r="G178" s="1594">
        <v>1.3</v>
      </c>
      <c r="H178" s="1595"/>
      <c r="I178" s="1595">
        <f t="shared" si="6"/>
        <v>1.3</v>
      </c>
      <c r="J178" s="1595" t="s">
        <v>36</v>
      </c>
      <c r="K178" s="1595" t="s">
        <v>91</v>
      </c>
      <c r="L178" s="1596" t="s">
        <v>937</v>
      </c>
      <c r="M178" s="1570"/>
      <c r="N178" s="1562"/>
      <c r="O178" s="1562"/>
      <c r="P178" s="1562"/>
      <c r="Q178" s="1562"/>
      <c r="R178" s="1562"/>
      <c r="S178" s="1597"/>
      <c r="T178" s="1541"/>
      <c r="U178" s="1563"/>
      <c r="V178" s="1564"/>
    </row>
    <row r="179" spans="1:22" s="1568" customFormat="1" ht="25.5" hidden="1">
      <c r="A179" s="1541"/>
      <c r="B179" s="1542"/>
      <c r="C179" s="1590" t="e">
        <f t="shared" si="7"/>
        <v>#REF!</v>
      </c>
      <c r="D179" s="1591" t="s">
        <v>938</v>
      </c>
      <c r="E179" s="1592" t="s">
        <v>24</v>
      </c>
      <c r="F179" s="1593" t="s">
        <v>52</v>
      </c>
      <c r="G179" s="1594">
        <v>0.7</v>
      </c>
      <c r="H179" s="1595"/>
      <c r="I179" s="1595">
        <f t="shared" si="6"/>
        <v>0.7</v>
      </c>
      <c r="J179" s="1595" t="s">
        <v>36</v>
      </c>
      <c r="K179" s="1595" t="s">
        <v>89</v>
      </c>
      <c r="L179" s="1596" t="s">
        <v>931</v>
      </c>
      <c r="M179" s="1570"/>
      <c r="N179" s="1574">
        <f>G179</f>
        <v>0.7</v>
      </c>
      <c r="O179" s="1562"/>
      <c r="P179" s="1562"/>
      <c r="Q179" s="1562"/>
      <c r="R179" s="1562"/>
      <c r="S179" s="1597"/>
      <c r="T179" s="1541"/>
      <c r="U179" s="1563"/>
      <c r="V179" s="1564"/>
    </row>
    <row r="180" spans="1:22" s="1568" customFormat="1" ht="25.5" hidden="1">
      <c r="A180" s="1541"/>
      <c r="B180" s="1542"/>
      <c r="C180" s="1590" t="e">
        <f t="shared" si="7"/>
        <v>#REF!</v>
      </c>
      <c r="D180" s="1591" t="s">
        <v>939</v>
      </c>
      <c r="E180" s="1592" t="s">
        <v>24</v>
      </c>
      <c r="F180" s="1593" t="s">
        <v>52</v>
      </c>
      <c r="G180" s="1594">
        <v>1</v>
      </c>
      <c r="H180" s="1595"/>
      <c r="I180" s="1595">
        <f t="shared" si="6"/>
        <v>1</v>
      </c>
      <c r="J180" s="1595" t="s">
        <v>36</v>
      </c>
      <c r="K180" s="1595" t="s">
        <v>41</v>
      </c>
      <c r="L180" s="1596" t="s">
        <v>931</v>
      </c>
      <c r="M180" s="1570"/>
      <c r="N180" s="1574">
        <f>G180</f>
        <v>1</v>
      </c>
      <c r="O180" s="1562"/>
      <c r="P180" s="1562"/>
      <c r="Q180" s="1562"/>
      <c r="R180" s="1562"/>
      <c r="S180" s="1597"/>
      <c r="T180" s="1541"/>
      <c r="U180" s="1563"/>
      <c r="V180" s="1564"/>
    </row>
    <row r="181" spans="1:22" s="1568" customFormat="1" ht="25.5" hidden="1">
      <c r="A181" s="1541"/>
      <c r="B181" s="1542"/>
      <c r="C181" s="1590" t="e">
        <f t="shared" si="7"/>
        <v>#REF!</v>
      </c>
      <c r="D181" s="1591" t="s">
        <v>940</v>
      </c>
      <c r="E181" s="1592" t="s">
        <v>24</v>
      </c>
      <c r="F181" s="1593" t="s">
        <v>52</v>
      </c>
      <c r="G181" s="1594">
        <v>0.13</v>
      </c>
      <c r="H181" s="1595"/>
      <c r="I181" s="1595">
        <f t="shared" si="6"/>
        <v>0.13</v>
      </c>
      <c r="J181" s="1595" t="s">
        <v>36</v>
      </c>
      <c r="K181" s="1595" t="s">
        <v>941</v>
      </c>
      <c r="L181" s="1596" t="s">
        <v>931</v>
      </c>
      <c r="M181" s="1570"/>
      <c r="N181" s="1574">
        <f>G181</f>
        <v>0.13</v>
      </c>
      <c r="O181" s="1562"/>
      <c r="P181" s="1562"/>
      <c r="Q181" s="1562"/>
      <c r="R181" s="1562"/>
      <c r="S181" s="1597"/>
      <c r="T181" s="1541"/>
      <c r="U181" s="1563"/>
      <c r="V181" s="1564"/>
    </row>
    <row r="182" spans="1:22" s="1568" customFormat="1" ht="38.25" hidden="1">
      <c r="A182" s="1541"/>
      <c r="B182" s="1542"/>
      <c r="C182" s="1590" t="e">
        <f>#REF!+1</f>
        <v>#REF!</v>
      </c>
      <c r="D182" s="1599" t="s">
        <v>2468</v>
      </c>
      <c r="E182" s="1592" t="s">
        <v>15</v>
      </c>
      <c r="F182" s="1593" t="s">
        <v>52</v>
      </c>
      <c r="G182" s="1594">
        <v>1.2</v>
      </c>
      <c r="H182" s="1600"/>
      <c r="I182" s="1601">
        <f t="shared" ref="I182" si="8">G182+H182</f>
        <v>1.2</v>
      </c>
      <c r="J182" s="1595" t="s">
        <v>36</v>
      </c>
      <c r="K182" s="1595" t="s">
        <v>40</v>
      </c>
      <c r="L182" s="1596" t="s">
        <v>2469</v>
      </c>
      <c r="M182" s="1570"/>
      <c r="N182" s="1562"/>
      <c r="O182" s="1562"/>
      <c r="P182" s="1562"/>
      <c r="Q182" s="1562"/>
      <c r="R182" s="1562"/>
      <c r="S182" s="1597"/>
      <c r="T182" s="1530">
        <v>1</v>
      </c>
      <c r="U182" s="1563">
        <f>I182</f>
        <v>1.2</v>
      </c>
      <c r="V182" s="1564"/>
    </row>
    <row r="183" spans="1:22" s="1540" customFormat="1" ht="15.75" hidden="1" customHeight="1">
      <c r="A183" s="1530"/>
      <c r="B183" s="1531"/>
      <c r="C183" s="1914" t="s">
        <v>193</v>
      </c>
      <c r="D183" s="1914"/>
      <c r="E183" s="1532"/>
      <c r="F183" s="1532"/>
      <c r="G183" s="1533"/>
      <c r="H183" s="1534"/>
      <c r="I183" s="1535"/>
      <c r="J183" s="1536"/>
      <c r="K183" s="1532"/>
      <c r="L183" s="1532"/>
      <c r="M183" s="1537"/>
      <c r="N183" s="1538"/>
      <c r="O183" s="1538"/>
      <c r="P183" s="1538"/>
      <c r="Q183" s="1539"/>
      <c r="R183" s="1532"/>
      <c r="S183" s="1532"/>
      <c r="T183" s="1532"/>
      <c r="U183" s="1532"/>
      <c r="V183" s="1532"/>
    </row>
    <row r="184" spans="1:22" s="1553" customFormat="1" ht="31.5" hidden="1">
      <c r="A184" s="1541"/>
      <c r="B184" s="1542"/>
      <c r="C184" s="1506" t="s">
        <v>252</v>
      </c>
      <c r="D184" s="1578" t="s">
        <v>1130</v>
      </c>
      <c r="E184" s="1602"/>
      <c r="F184" s="1602"/>
      <c r="G184" s="1543"/>
      <c r="H184" s="1544"/>
      <c r="I184" s="1544"/>
      <c r="J184" s="1536"/>
      <c r="K184" s="1536"/>
      <c r="L184" s="1545"/>
      <c r="M184" s="1603"/>
      <c r="N184" s="1604"/>
      <c r="O184" s="1604"/>
      <c r="P184" s="1604"/>
      <c r="Q184" s="1539"/>
      <c r="R184" s="1548"/>
      <c r="S184" s="1548"/>
      <c r="T184" s="1548"/>
      <c r="U184" s="1548"/>
      <c r="V184" s="1548"/>
    </row>
    <row r="185" spans="1:22" s="1568" customFormat="1" ht="45" hidden="1" customHeight="1">
      <c r="A185" s="1541"/>
      <c r="B185" s="1542"/>
      <c r="C185" s="1605"/>
      <c r="D185" s="1606" t="s">
        <v>3452</v>
      </c>
      <c r="E185" s="1605" t="s">
        <v>14</v>
      </c>
      <c r="F185" s="1605" t="s">
        <v>955</v>
      </c>
      <c r="G185" s="1607">
        <v>0.85</v>
      </c>
      <c r="H185" s="1608"/>
      <c r="I185" s="1608">
        <v>0.85</v>
      </c>
      <c r="J185" s="1605" t="s">
        <v>111</v>
      </c>
      <c r="K185" s="1605" t="s">
        <v>116</v>
      </c>
      <c r="L185" s="1606" t="s">
        <v>3453</v>
      </c>
      <c r="M185" s="1603"/>
      <c r="N185" s="1541"/>
      <c r="O185" s="1541"/>
      <c r="P185" s="1541"/>
      <c r="Q185" s="1541"/>
      <c r="R185" s="1541"/>
      <c r="S185" s="1541"/>
      <c r="T185" s="1541"/>
      <c r="U185" s="1541"/>
      <c r="V185" s="1564"/>
    </row>
    <row r="186" spans="1:22" s="1568" customFormat="1" ht="45" hidden="1" customHeight="1">
      <c r="A186" s="1541"/>
      <c r="B186" s="1542"/>
      <c r="C186" s="1605"/>
      <c r="D186" s="1606" t="s">
        <v>3450</v>
      </c>
      <c r="E186" s="1605" t="s">
        <v>14</v>
      </c>
      <c r="F186" s="1605" t="s">
        <v>955</v>
      </c>
      <c r="G186" s="1607">
        <v>0.82</v>
      </c>
      <c r="H186" s="1608"/>
      <c r="I186" s="1608">
        <v>0.82</v>
      </c>
      <c r="J186" s="1605" t="s">
        <v>111</v>
      </c>
      <c r="K186" s="1605" t="s">
        <v>130</v>
      </c>
      <c r="L186" s="1606" t="s">
        <v>3451</v>
      </c>
      <c r="M186" s="1603"/>
      <c r="N186" s="1541"/>
      <c r="O186" s="1541"/>
      <c r="P186" s="1541"/>
      <c r="Q186" s="1541"/>
      <c r="R186" s="1541"/>
      <c r="S186" s="1541"/>
      <c r="T186" s="1541"/>
      <c r="U186" s="1541"/>
      <c r="V186" s="1564"/>
    </row>
    <row r="187" spans="1:22" s="1568" customFormat="1" ht="45" hidden="1" customHeight="1">
      <c r="A187" s="1541"/>
      <c r="B187" s="1542"/>
      <c r="C187" s="1605"/>
      <c r="D187" s="1606" t="s">
        <v>3454</v>
      </c>
      <c r="E187" s="1605" t="s">
        <v>14</v>
      </c>
      <c r="F187" s="1605" t="s">
        <v>955</v>
      </c>
      <c r="G187" s="1607">
        <v>1.31</v>
      </c>
      <c r="H187" s="1608"/>
      <c r="I187" s="1608">
        <v>1.31</v>
      </c>
      <c r="J187" s="1605" t="s">
        <v>111</v>
      </c>
      <c r="K187" s="1605" t="s">
        <v>3455</v>
      </c>
      <c r="L187" s="1606" t="s">
        <v>3456</v>
      </c>
      <c r="M187" s="1603"/>
      <c r="N187" s="1541">
        <f>G187</f>
        <v>1.31</v>
      </c>
      <c r="O187" s="1541"/>
      <c r="P187" s="1541"/>
      <c r="Q187" s="1541"/>
      <c r="R187" s="1541"/>
      <c r="S187" s="1541"/>
      <c r="T187" s="1541"/>
      <c r="U187" s="1541"/>
      <c r="V187" s="1564"/>
    </row>
    <row r="188" spans="1:22" s="1568" customFormat="1" ht="67.5" hidden="1">
      <c r="A188" s="1541"/>
      <c r="B188" s="1542"/>
      <c r="C188" s="1605"/>
      <c r="D188" s="1606" t="s">
        <v>3457</v>
      </c>
      <c r="E188" s="1605" t="s">
        <v>14</v>
      </c>
      <c r="F188" s="1605" t="s">
        <v>955</v>
      </c>
      <c r="G188" s="1607">
        <v>0.56999999999999995</v>
      </c>
      <c r="H188" s="1608">
        <v>0.56999999999999995</v>
      </c>
      <c r="I188" s="1608">
        <v>0.56999999999999995</v>
      </c>
      <c r="J188" s="1605" t="s">
        <v>111</v>
      </c>
      <c r="K188" s="1605" t="s">
        <v>231</v>
      </c>
      <c r="L188" s="1606" t="s">
        <v>3458</v>
      </c>
      <c r="M188" s="1603"/>
      <c r="N188" s="1541"/>
      <c r="O188" s="1541"/>
      <c r="P188" s="1541"/>
      <c r="Q188" s="1541"/>
      <c r="R188" s="1541"/>
      <c r="S188" s="1541"/>
      <c r="T188" s="1530">
        <v>1</v>
      </c>
      <c r="U188" s="1563">
        <f>I188</f>
        <v>0.56999999999999995</v>
      </c>
      <c r="V188" s="1564"/>
    </row>
    <row r="189" spans="1:22" s="1540" customFormat="1" hidden="1">
      <c r="A189" s="1530"/>
      <c r="B189" s="1531"/>
      <c r="C189" s="1914" t="s">
        <v>194</v>
      </c>
      <c r="D189" s="1914"/>
      <c r="E189" s="1532"/>
      <c r="F189" s="1532"/>
      <c r="G189" s="1533"/>
      <c r="H189" s="1534"/>
      <c r="I189" s="1535"/>
      <c r="J189" s="1536"/>
      <c r="K189" s="1532"/>
      <c r="L189" s="1532"/>
      <c r="M189" s="1537"/>
      <c r="N189" s="1538"/>
      <c r="O189" s="1538"/>
      <c r="P189" s="1538"/>
      <c r="Q189" s="1539"/>
      <c r="R189" s="1532"/>
      <c r="S189" s="1532"/>
      <c r="T189" s="1532"/>
      <c r="U189" s="1532"/>
      <c r="V189" s="1532"/>
    </row>
    <row r="190" spans="1:22" s="1568" customFormat="1" ht="45" hidden="1" customHeight="1">
      <c r="A190" s="1541"/>
      <c r="B190" s="1542"/>
      <c r="C190" s="1605">
        <v>2</v>
      </c>
      <c r="D190" s="1606" t="s">
        <v>2504</v>
      </c>
      <c r="E190" s="1605" t="s">
        <v>14</v>
      </c>
      <c r="F190" s="1605" t="s">
        <v>2505</v>
      </c>
      <c r="G190" s="1607">
        <v>0.71</v>
      </c>
      <c r="H190" s="1608">
        <v>0.4</v>
      </c>
      <c r="I190" s="1608"/>
      <c r="J190" s="1605"/>
      <c r="K190" s="1605" t="s">
        <v>2506</v>
      </c>
      <c r="L190" s="1606" t="s">
        <v>2507</v>
      </c>
      <c r="M190" s="1603"/>
      <c r="N190" s="1541"/>
      <c r="O190" s="1541"/>
      <c r="P190" s="1541"/>
      <c r="Q190" s="1541"/>
      <c r="R190" s="1541"/>
      <c r="S190" s="1541"/>
      <c r="T190" s="1541"/>
      <c r="U190" s="1541"/>
      <c r="V190" s="1564"/>
    </row>
    <row r="191" spans="1:22" s="1568" customFormat="1" ht="45" hidden="1" customHeight="1">
      <c r="A191" s="1541"/>
      <c r="B191" s="1542"/>
      <c r="C191" s="1605">
        <v>6</v>
      </c>
      <c r="D191" s="1606" t="s">
        <v>2513</v>
      </c>
      <c r="E191" s="1605" t="s">
        <v>23</v>
      </c>
      <c r="F191" s="1605" t="s">
        <v>25</v>
      </c>
      <c r="G191" s="1607">
        <v>12.1</v>
      </c>
      <c r="H191" s="1608"/>
      <c r="I191" s="1608"/>
      <c r="J191" s="1605"/>
      <c r="K191" s="1605" t="s">
        <v>2514</v>
      </c>
      <c r="L191" s="1606" t="s">
        <v>2515</v>
      </c>
      <c r="M191" s="1603"/>
      <c r="N191" s="1541"/>
      <c r="O191" s="1541"/>
      <c r="P191" s="1541"/>
      <c r="Q191" s="1541"/>
      <c r="R191" s="1541"/>
      <c r="S191" s="1541"/>
      <c r="T191" s="1541"/>
      <c r="U191" s="1541"/>
      <c r="V191" s="1564"/>
    </row>
    <row r="192" spans="1:22" s="1568" customFormat="1" ht="45" hidden="1" customHeight="1">
      <c r="A192" s="1541"/>
      <c r="B192" s="1542"/>
      <c r="C192" s="1605">
        <v>7</v>
      </c>
      <c r="D192" s="1606" t="s">
        <v>2516</v>
      </c>
      <c r="E192" s="1605" t="s">
        <v>23</v>
      </c>
      <c r="F192" s="1605" t="s">
        <v>25</v>
      </c>
      <c r="G192" s="1607">
        <v>6.48</v>
      </c>
      <c r="H192" s="1608"/>
      <c r="I192" s="1608">
        <v>6.48</v>
      </c>
      <c r="J192" s="1605"/>
      <c r="K192" s="1605" t="s">
        <v>2517</v>
      </c>
      <c r="L192" s="1606" t="s">
        <v>2518</v>
      </c>
      <c r="M192" s="1603"/>
      <c r="N192" s="1541"/>
      <c r="O192" s="1541"/>
      <c r="P192" s="1541"/>
      <c r="Q192" s="1541"/>
      <c r="R192" s="1541"/>
      <c r="S192" s="1541"/>
      <c r="T192" s="1541"/>
      <c r="U192" s="1541"/>
      <c r="V192" s="1564"/>
    </row>
    <row r="193" spans="1:53" s="1568" customFormat="1" ht="45" hidden="1" customHeight="1">
      <c r="A193" s="1541"/>
      <c r="B193" s="1542"/>
      <c r="C193" s="1605">
        <v>8</v>
      </c>
      <c r="D193" s="1606" t="s">
        <v>2519</v>
      </c>
      <c r="E193" s="1605" t="s">
        <v>23</v>
      </c>
      <c r="F193" s="1605" t="s">
        <v>25</v>
      </c>
      <c r="G193" s="1607">
        <v>9.2899999999999991</v>
      </c>
      <c r="H193" s="1608"/>
      <c r="I193" s="1608">
        <v>9.2899999999999991</v>
      </c>
      <c r="J193" s="1605"/>
      <c r="K193" s="1605" t="s">
        <v>2520</v>
      </c>
      <c r="L193" s="1606" t="s">
        <v>2521</v>
      </c>
      <c r="M193" s="1603"/>
      <c r="N193" s="1541"/>
      <c r="O193" s="1541"/>
      <c r="P193" s="1541"/>
      <c r="Q193" s="1541"/>
      <c r="R193" s="1541"/>
      <c r="S193" s="1541"/>
      <c r="T193" s="1541"/>
      <c r="U193" s="1541"/>
      <c r="V193" s="1564"/>
    </row>
    <row r="194" spans="1:53" s="1568" customFormat="1" ht="45" hidden="1" customHeight="1">
      <c r="A194" s="1541"/>
      <c r="B194" s="1542"/>
      <c r="C194" s="1605">
        <v>9</v>
      </c>
      <c r="D194" s="1606" t="s">
        <v>2522</v>
      </c>
      <c r="E194" s="1605" t="s">
        <v>23</v>
      </c>
      <c r="F194" s="1605" t="s">
        <v>25</v>
      </c>
      <c r="G194" s="1607" t="s">
        <v>2523</v>
      </c>
      <c r="H194" s="1608"/>
      <c r="I194" s="1608" t="s">
        <v>2523</v>
      </c>
      <c r="J194" s="1605" t="s">
        <v>44</v>
      </c>
      <c r="K194" s="1605" t="s">
        <v>2490</v>
      </c>
      <c r="L194" s="1606" t="s">
        <v>2524</v>
      </c>
      <c r="M194" s="1603"/>
      <c r="N194" s="1541"/>
      <c r="O194" s="1541"/>
      <c r="P194" s="1541"/>
      <c r="Q194" s="1541"/>
      <c r="R194" s="1541"/>
      <c r="S194" s="1541"/>
      <c r="T194" s="1541"/>
      <c r="U194" s="1541"/>
      <c r="V194" s="1564"/>
    </row>
    <row r="195" spans="1:53" s="1568" customFormat="1" ht="57" hidden="1" customHeight="1">
      <c r="A195" s="1541"/>
      <c r="B195" s="1542"/>
      <c r="C195" s="1605">
        <v>12</v>
      </c>
      <c r="D195" s="1606" t="s">
        <v>2525</v>
      </c>
      <c r="E195" s="1605" t="s">
        <v>1393</v>
      </c>
      <c r="F195" s="1605" t="s">
        <v>2482</v>
      </c>
      <c r="G195" s="1607">
        <v>0.1</v>
      </c>
      <c r="H195" s="1608"/>
      <c r="I195" s="1608">
        <v>0.1</v>
      </c>
      <c r="J195" s="1605"/>
      <c r="K195" s="1605" t="s">
        <v>2526</v>
      </c>
      <c r="L195" s="1606" t="s">
        <v>2527</v>
      </c>
      <c r="M195" s="1603"/>
      <c r="N195" s="1541"/>
      <c r="O195" s="1541"/>
      <c r="P195" s="1541"/>
      <c r="Q195" s="1541"/>
      <c r="R195" s="1541"/>
      <c r="S195" s="1541"/>
      <c r="T195" s="1530">
        <v>1</v>
      </c>
      <c r="U195" s="1563">
        <f>I195</f>
        <v>0.1</v>
      </c>
      <c r="V195" s="1564"/>
    </row>
    <row r="196" spans="1:53" s="1540" customFormat="1" hidden="1">
      <c r="A196" s="1530"/>
      <c r="B196" s="1531"/>
      <c r="C196" s="1914" t="s">
        <v>195</v>
      </c>
      <c r="D196" s="1914"/>
      <c r="E196" s="1532"/>
      <c r="F196" s="1532"/>
      <c r="G196" s="1533"/>
      <c r="H196" s="1534"/>
      <c r="I196" s="1535"/>
      <c r="J196" s="1536"/>
      <c r="K196" s="1532"/>
      <c r="L196" s="1532"/>
      <c r="M196" s="1537"/>
      <c r="N196" s="1538"/>
      <c r="O196" s="1538"/>
      <c r="P196" s="1538"/>
      <c r="Q196" s="1539"/>
      <c r="R196" s="1532"/>
      <c r="S196" s="1532"/>
      <c r="T196" s="1532"/>
      <c r="U196" s="1532"/>
      <c r="V196" s="1532"/>
    </row>
    <row r="197" spans="1:53" s="1609" customFormat="1" ht="24.6" hidden="1" customHeight="1">
      <c r="A197" s="1541"/>
      <c r="B197" s="1542"/>
      <c r="C197" s="1506" t="s">
        <v>252</v>
      </c>
      <c r="D197" s="1915" t="s">
        <v>1130</v>
      </c>
      <c r="E197" s="1915"/>
      <c r="F197" s="1915"/>
      <c r="G197" s="1543"/>
      <c r="H197" s="1536"/>
      <c r="I197" s="1536"/>
      <c r="J197" s="1536"/>
      <c r="K197" s="1536"/>
      <c r="L197" s="1545"/>
      <c r="M197" s="1570"/>
      <c r="N197" s="1571"/>
      <c r="O197" s="1571"/>
      <c r="P197" s="1571"/>
      <c r="Q197" s="1539"/>
      <c r="R197" s="1548"/>
      <c r="S197" s="1548"/>
      <c r="T197" s="1548"/>
      <c r="U197" s="1548"/>
      <c r="V197" s="1548"/>
      <c r="W197" s="1553"/>
      <c r="X197" s="1553"/>
      <c r="Y197" s="1553"/>
      <c r="Z197" s="1553"/>
      <c r="AA197" s="1553"/>
      <c r="AB197" s="1553"/>
      <c r="AC197" s="1553"/>
      <c r="AD197" s="1553"/>
      <c r="AE197" s="1553"/>
      <c r="AF197" s="1553"/>
      <c r="AG197" s="1553"/>
      <c r="AH197" s="1553"/>
      <c r="AI197" s="1553"/>
      <c r="AJ197" s="1553"/>
      <c r="AK197" s="1553"/>
      <c r="AL197" s="1553"/>
      <c r="AM197" s="1553"/>
      <c r="AN197" s="1553"/>
      <c r="AO197" s="1553"/>
      <c r="AP197" s="1553"/>
      <c r="AQ197" s="1553"/>
      <c r="AR197" s="1553"/>
      <c r="AS197" s="1553"/>
      <c r="AT197" s="1553"/>
      <c r="AU197" s="1553"/>
      <c r="AV197" s="1553"/>
      <c r="AW197" s="1553"/>
      <c r="AX197" s="1553"/>
      <c r="AY197" s="1553"/>
      <c r="AZ197" s="1553"/>
      <c r="BA197" s="1553"/>
    </row>
    <row r="198" spans="1:53" s="1616" customFormat="1" ht="43.15" hidden="1" customHeight="1">
      <c r="A198" s="1541"/>
      <c r="B198" s="1542"/>
      <c r="C198" s="1610">
        <v>149</v>
      </c>
      <c r="D198" s="1611" t="s">
        <v>2614</v>
      </c>
      <c r="E198" s="1612" t="s">
        <v>31</v>
      </c>
      <c r="F198" s="1613" t="s">
        <v>162</v>
      </c>
      <c r="G198" s="1614">
        <v>0.48359999999999997</v>
      </c>
      <c r="H198" s="1614"/>
      <c r="I198" s="1614">
        <v>0.48359999999999997</v>
      </c>
      <c r="J198" s="1613" t="s">
        <v>166</v>
      </c>
      <c r="K198" s="1613" t="s">
        <v>2615</v>
      </c>
      <c r="L198" s="1615" t="s">
        <v>2616</v>
      </c>
      <c r="M198" s="1570"/>
      <c r="N198" s="1562"/>
      <c r="O198" s="1562"/>
      <c r="P198" s="1562"/>
      <c r="Q198" s="1541"/>
      <c r="R198" s="1541"/>
      <c r="S198" s="1541"/>
      <c r="T198" s="1541"/>
      <c r="U198" s="1541"/>
      <c r="V198" s="1564"/>
      <c r="W198" s="1568"/>
      <c r="X198" s="1568"/>
      <c r="Y198" s="1568"/>
      <c r="Z198" s="1568"/>
      <c r="AA198" s="1568"/>
      <c r="AB198" s="1568"/>
      <c r="AC198" s="1568"/>
      <c r="AD198" s="1568"/>
      <c r="AE198" s="1568"/>
      <c r="AF198" s="1568"/>
      <c r="AG198" s="1568"/>
      <c r="AH198" s="1568"/>
      <c r="AI198" s="1568"/>
      <c r="AJ198" s="1568"/>
      <c r="AK198" s="1568"/>
      <c r="AL198" s="1568"/>
      <c r="AM198" s="1568"/>
      <c r="AN198" s="1568"/>
      <c r="AO198" s="1568"/>
      <c r="AP198" s="1568"/>
      <c r="AQ198" s="1568"/>
      <c r="AR198" s="1568"/>
      <c r="AS198" s="1568"/>
      <c r="AT198" s="1568"/>
      <c r="AU198" s="1568"/>
      <c r="AV198" s="1568"/>
      <c r="AW198" s="1568"/>
      <c r="AX198" s="1568"/>
      <c r="AY198" s="1568"/>
      <c r="AZ198" s="1568"/>
      <c r="BA198" s="1568"/>
    </row>
    <row r="199" spans="1:53" s="1616" customFormat="1" ht="45" hidden="1">
      <c r="A199" s="1541"/>
      <c r="B199" s="1542"/>
      <c r="C199" s="1610">
        <v>150</v>
      </c>
      <c r="D199" s="1611" t="s">
        <v>2617</v>
      </c>
      <c r="E199" s="1612" t="s">
        <v>31</v>
      </c>
      <c r="F199" s="1613" t="s">
        <v>162</v>
      </c>
      <c r="G199" s="1612">
        <v>1.8100000000000002E-2</v>
      </c>
      <c r="H199" s="1612"/>
      <c r="I199" s="1612">
        <v>1.8100000000000002E-2</v>
      </c>
      <c r="J199" s="1613" t="s">
        <v>166</v>
      </c>
      <c r="K199" s="1613" t="s">
        <v>2582</v>
      </c>
      <c r="L199" s="1615" t="s">
        <v>2616</v>
      </c>
      <c r="M199" s="1570"/>
      <c r="N199" s="1574">
        <f>G199</f>
        <v>1.8100000000000002E-2</v>
      </c>
      <c r="O199" s="1562"/>
      <c r="P199" s="1562"/>
      <c r="Q199" s="1541"/>
      <c r="R199" s="1541"/>
      <c r="S199" s="1541"/>
      <c r="T199" s="1541">
        <v>1</v>
      </c>
      <c r="U199" s="1563">
        <f>I199</f>
        <v>1.8100000000000002E-2</v>
      </c>
      <c r="V199" s="1564"/>
      <c r="W199" s="1568"/>
      <c r="X199" s="1568"/>
      <c r="Y199" s="1568"/>
      <c r="Z199" s="1568"/>
      <c r="AA199" s="1568"/>
      <c r="AB199" s="1568"/>
      <c r="AC199" s="1568"/>
      <c r="AD199" s="1568"/>
      <c r="AE199" s="1568"/>
      <c r="AF199" s="1568"/>
      <c r="AG199" s="1568"/>
      <c r="AH199" s="1568"/>
      <c r="AI199" s="1568"/>
      <c r="AJ199" s="1568"/>
      <c r="AK199" s="1568"/>
      <c r="AL199" s="1568"/>
      <c r="AM199" s="1568"/>
      <c r="AN199" s="1568"/>
      <c r="AO199" s="1568"/>
      <c r="AP199" s="1568"/>
      <c r="AQ199" s="1568"/>
      <c r="AR199" s="1568"/>
      <c r="AS199" s="1568"/>
      <c r="AT199" s="1568"/>
      <c r="AU199" s="1568"/>
      <c r="AV199" s="1568"/>
      <c r="AW199" s="1568"/>
      <c r="AX199" s="1568"/>
      <c r="AY199" s="1568"/>
      <c r="AZ199" s="1568"/>
      <c r="BA199" s="1568"/>
    </row>
    <row r="200" spans="1:53" s="1616" customFormat="1" ht="78.599999999999994" hidden="1" customHeight="1">
      <c r="A200" s="1617"/>
      <c r="B200" s="1617"/>
      <c r="C200" s="1610">
        <v>151</v>
      </c>
      <c r="D200" s="1615" t="s">
        <v>2618</v>
      </c>
      <c r="E200" s="1612" t="s">
        <v>23</v>
      </c>
      <c r="F200" s="1613" t="s">
        <v>162</v>
      </c>
      <c r="G200" s="1612">
        <v>0.27</v>
      </c>
      <c r="H200" s="1618"/>
      <c r="I200" s="1612">
        <v>0.27</v>
      </c>
      <c r="J200" s="1613" t="s">
        <v>166</v>
      </c>
      <c r="K200" s="1612" t="s">
        <v>2578</v>
      </c>
      <c r="L200" s="1615" t="s">
        <v>2619</v>
      </c>
      <c r="M200" s="1570"/>
      <c r="N200" s="1562"/>
      <c r="O200" s="1579" t="s">
        <v>780</v>
      </c>
      <c r="P200" s="1574">
        <v>1</v>
      </c>
      <c r="Q200" s="1617"/>
      <c r="R200" s="1617"/>
      <c r="S200" s="1617"/>
      <c r="T200" s="1617"/>
      <c r="U200" s="1617"/>
      <c r="V200" s="1568"/>
      <c r="W200" s="1568"/>
      <c r="X200" s="1568"/>
      <c r="Y200" s="1568"/>
      <c r="Z200" s="1568"/>
      <c r="AA200" s="1568"/>
      <c r="AB200" s="1568"/>
      <c r="AC200" s="1568"/>
      <c r="AD200" s="1568"/>
      <c r="AE200" s="1568"/>
      <c r="AF200" s="1568"/>
      <c r="AG200" s="1568"/>
      <c r="AH200" s="1568"/>
      <c r="AI200" s="1568"/>
      <c r="AJ200" s="1568"/>
      <c r="AK200" s="1568"/>
      <c r="AL200" s="1568"/>
      <c r="AM200" s="1568"/>
      <c r="AN200" s="1568"/>
      <c r="AO200" s="1568"/>
      <c r="AP200" s="1568"/>
      <c r="AQ200" s="1568"/>
      <c r="AR200" s="1568"/>
      <c r="AS200" s="1568"/>
      <c r="AT200" s="1568"/>
      <c r="AU200" s="1568"/>
      <c r="AV200" s="1568"/>
      <c r="AW200" s="1568"/>
      <c r="AX200" s="1568"/>
      <c r="AY200" s="1568"/>
      <c r="AZ200" s="1568"/>
      <c r="BA200" s="1568"/>
    </row>
    <row r="201" spans="1:53" s="1540" customFormat="1" hidden="1">
      <c r="A201" s="1530"/>
      <c r="B201" s="1531"/>
      <c r="C201" s="1914" t="s">
        <v>196</v>
      </c>
      <c r="D201" s="1914"/>
      <c r="E201" s="1532"/>
      <c r="F201" s="1532"/>
      <c r="G201" s="1533"/>
      <c r="H201" s="1534"/>
      <c r="I201" s="1535"/>
      <c r="J201" s="1536"/>
      <c r="K201" s="1532"/>
      <c r="L201" s="1532"/>
      <c r="M201" s="1537"/>
      <c r="N201" s="1538"/>
      <c r="O201" s="1538"/>
      <c r="P201" s="1538"/>
      <c r="Q201" s="1539"/>
      <c r="R201" s="1532"/>
      <c r="S201" s="1532"/>
      <c r="T201" s="1532"/>
      <c r="U201" s="1532"/>
      <c r="V201" s="1532"/>
    </row>
    <row r="202" spans="1:53" s="1624" customFormat="1" ht="22.15" hidden="1" customHeight="1">
      <c r="A202" s="1619"/>
      <c r="B202" s="1569"/>
      <c r="C202" s="1506" t="s">
        <v>252</v>
      </c>
      <c r="D202" s="1915" t="s">
        <v>1130</v>
      </c>
      <c r="E202" s="1915"/>
      <c r="F202" s="1915"/>
      <c r="G202" s="1543"/>
      <c r="H202" s="1536"/>
      <c r="I202" s="1536"/>
      <c r="J202" s="1536"/>
      <c r="K202" s="1536"/>
      <c r="L202" s="1545"/>
      <c r="M202" s="1620"/>
      <c r="N202" s="1621"/>
      <c r="O202" s="1621"/>
      <c r="P202" s="1621"/>
      <c r="Q202" s="1539"/>
      <c r="R202" s="1622"/>
      <c r="S202" s="1623"/>
      <c r="T202" s="1548"/>
      <c r="U202" s="1534"/>
      <c r="V202" s="1623"/>
    </row>
    <row r="203" spans="1:53" s="1635" customFormat="1" ht="60.75" hidden="1">
      <c r="A203" s="1619"/>
      <c r="B203" s="1569"/>
      <c r="C203" s="1625">
        <v>68</v>
      </c>
      <c r="D203" s="1626" t="s">
        <v>2728</v>
      </c>
      <c r="E203" s="1627" t="s">
        <v>22</v>
      </c>
      <c r="F203" s="1627" t="s">
        <v>2624</v>
      </c>
      <c r="G203" s="1628">
        <v>6.1400000000000003E-2</v>
      </c>
      <c r="H203" s="1629"/>
      <c r="I203" s="1628">
        <f t="shared" ref="I203" si="9">+G203</f>
        <v>6.1400000000000003E-2</v>
      </c>
      <c r="J203" s="1630" t="s">
        <v>133</v>
      </c>
      <c r="K203" s="1630" t="s">
        <v>2729</v>
      </c>
      <c r="L203" s="1631" t="s">
        <v>2730</v>
      </c>
      <c r="M203" s="1620"/>
      <c r="N203" s="1632"/>
      <c r="O203" s="1632"/>
      <c r="P203" s="1632"/>
      <c r="Q203" s="1633"/>
      <c r="R203" s="1633"/>
      <c r="S203" s="1619"/>
      <c r="T203" s="1541"/>
      <c r="U203" s="1563"/>
      <c r="V203" s="1634"/>
    </row>
    <row r="204" spans="1:53" s="1635" customFormat="1" ht="60.75" hidden="1">
      <c r="A204" s="1619"/>
      <c r="B204" s="1569"/>
      <c r="C204" s="1625">
        <v>69</v>
      </c>
      <c r="D204" s="1626" t="s">
        <v>2731</v>
      </c>
      <c r="E204" s="1627" t="s">
        <v>22</v>
      </c>
      <c r="F204" s="1627" t="s">
        <v>2624</v>
      </c>
      <c r="G204" s="1628">
        <v>0.57350000000000001</v>
      </c>
      <c r="H204" s="1629"/>
      <c r="I204" s="1628">
        <f t="shared" ref="I204:I205" si="10">+G204</f>
        <v>0.57350000000000001</v>
      </c>
      <c r="J204" s="1630" t="s">
        <v>133</v>
      </c>
      <c r="K204" s="1630" t="s">
        <v>2732</v>
      </c>
      <c r="L204" s="1631" t="s">
        <v>2730</v>
      </c>
      <c r="M204" s="1620"/>
      <c r="N204" s="1632"/>
      <c r="O204" s="1632"/>
      <c r="P204" s="1632"/>
      <c r="Q204" s="1633"/>
      <c r="R204" s="1633"/>
      <c r="S204" s="1619"/>
      <c r="T204" s="1541"/>
      <c r="U204" s="1619"/>
      <c r="V204" s="1634"/>
    </row>
    <row r="205" spans="1:53" s="1635" customFormat="1" ht="60.75" hidden="1">
      <c r="A205" s="1619"/>
      <c r="B205" s="1569"/>
      <c r="C205" s="1625">
        <v>70</v>
      </c>
      <c r="D205" s="1626" t="s">
        <v>2733</v>
      </c>
      <c r="E205" s="1627" t="s">
        <v>22</v>
      </c>
      <c r="F205" s="1627" t="s">
        <v>2624</v>
      </c>
      <c r="G205" s="1628">
        <v>0.30659999999999998</v>
      </c>
      <c r="H205" s="1629"/>
      <c r="I205" s="1628">
        <f t="shared" si="10"/>
        <v>0.30659999999999998</v>
      </c>
      <c r="J205" s="1630" t="s">
        <v>133</v>
      </c>
      <c r="K205" s="1630" t="s">
        <v>2732</v>
      </c>
      <c r="L205" s="1631" t="s">
        <v>2730</v>
      </c>
      <c r="M205" s="1620"/>
      <c r="N205" s="1632"/>
      <c r="O205" s="1632"/>
      <c r="P205" s="1632"/>
      <c r="Q205" s="1633"/>
      <c r="R205" s="1633"/>
      <c r="S205" s="1619"/>
      <c r="T205" s="1541"/>
      <c r="U205" s="1619"/>
      <c r="V205" s="1634"/>
    </row>
    <row r="206" spans="1:53" s="1635" customFormat="1" ht="32.25" hidden="1" customHeight="1">
      <c r="A206" s="1619"/>
      <c r="B206" s="1569"/>
      <c r="C206" s="1625">
        <v>105</v>
      </c>
      <c r="D206" s="1636" t="s">
        <v>2800</v>
      </c>
      <c r="E206" s="1630" t="s">
        <v>23</v>
      </c>
      <c r="F206" s="1627" t="s">
        <v>2624</v>
      </c>
      <c r="G206" s="1637">
        <v>10.3</v>
      </c>
      <c r="H206" s="1637">
        <v>2.2999999999999998</v>
      </c>
      <c r="I206" s="1628">
        <f t="shared" ref="I206" si="11">G206</f>
        <v>10.3</v>
      </c>
      <c r="J206" s="1630" t="s">
        <v>133</v>
      </c>
      <c r="K206" s="1630" t="s">
        <v>2801</v>
      </c>
      <c r="L206" s="1638" t="s">
        <v>2802</v>
      </c>
      <c r="M206" s="1620"/>
      <c r="N206" s="1632"/>
      <c r="O206" s="1632"/>
      <c r="P206" s="1632"/>
      <c r="Q206" s="1633"/>
      <c r="R206" s="1633"/>
      <c r="S206" s="1619"/>
      <c r="T206" s="1541"/>
      <c r="U206" s="1619"/>
      <c r="V206" s="1634"/>
    </row>
    <row r="207" spans="1:53" s="1635" customFormat="1" ht="99" hidden="1" customHeight="1">
      <c r="A207" s="1639"/>
      <c r="B207" s="1640"/>
      <c r="C207" s="1625">
        <v>107</v>
      </c>
      <c r="D207" s="1636" t="s">
        <v>2803</v>
      </c>
      <c r="E207" s="1630" t="s">
        <v>23</v>
      </c>
      <c r="F207" s="1627" t="s">
        <v>2624</v>
      </c>
      <c r="G207" s="1630">
        <v>15.1</v>
      </c>
      <c r="H207" s="1630">
        <v>2.5</v>
      </c>
      <c r="I207" s="1628">
        <f t="shared" ref="I207:I208" si="12">G207</f>
        <v>15.1</v>
      </c>
      <c r="J207" s="1630" t="s">
        <v>133</v>
      </c>
      <c r="K207" s="1630" t="s">
        <v>2804</v>
      </c>
      <c r="L207" s="1638" t="s">
        <v>2805</v>
      </c>
      <c r="M207" s="1641"/>
      <c r="N207" s="1642"/>
      <c r="O207" s="1642"/>
      <c r="P207" s="1642"/>
      <c r="Q207" s="1643"/>
      <c r="R207" s="1643"/>
      <c r="S207" s="1639"/>
      <c r="T207" s="1644">
        <v>1</v>
      </c>
      <c r="U207" s="1645">
        <f>I207</f>
        <v>15.1</v>
      </c>
      <c r="V207" s="1646"/>
    </row>
    <row r="208" spans="1:53" s="1634" customFormat="1" ht="99" hidden="1" customHeight="1">
      <c r="A208" s="1619"/>
      <c r="B208" s="1569"/>
      <c r="C208" s="1625">
        <v>108</v>
      </c>
      <c r="D208" s="1636" t="s">
        <v>2806</v>
      </c>
      <c r="E208" s="1630" t="s">
        <v>31</v>
      </c>
      <c r="F208" s="1627" t="s">
        <v>2624</v>
      </c>
      <c r="G208" s="1630">
        <v>0.4</v>
      </c>
      <c r="H208" s="1630">
        <v>0.4</v>
      </c>
      <c r="I208" s="1628">
        <f t="shared" si="12"/>
        <v>0.4</v>
      </c>
      <c r="J208" s="1630" t="s">
        <v>133</v>
      </c>
      <c r="K208" s="1630" t="s">
        <v>2807</v>
      </c>
      <c r="L208" s="1638" t="s">
        <v>2808</v>
      </c>
      <c r="M208" s="1620"/>
      <c r="N208" s="1632"/>
      <c r="O208" s="1632"/>
      <c r="P208" s="1632">
        <v>1</v>
      </c>
      <c r="Q208" s="1633"/>
      <c r="R208" s="1633"/>
      <c r="S208" s="1619"/>
      <c r="T208" s="1647"/>
      <c r="U208" s="1648"/>
    </row>
    <row r="209" spans="1:22" s="1635" customFormat="1" ht="42" hidden="1" customHeight="1">
      <c r="A209" s="1649"/>
      <c r="B209" s="1650"/>
      <c r="C209" s="1625">
        <v>109</v>
      </c>
      <c r="D209" s="1651" t="s">
        <v>2809</v>
      </c>
      <c r="E209" s="1625" t="s">
        <v>2810</v>
      </c>
      <c r="F209" s="1625" t="s">
        <v>2811</v>
      </c>
      <c r="G209" s="1625">
        <f>2000/10000</f>
        <v>0.2</v>
      </c>
      <c r="H209" s="1625">
        <v>0.2</v>
      </c>
      <c r="I209" s="1625">
        <f>2000/10000</f>
        <v>0.2</v>
      </c>
      <c r="J209" s="1630" t="s">
        <v>133</v>
      </c>
      <c r="K209" s="1651" t="s">
        <v>2812</v>
      </c>
      <c r="L209" s="1638" t="s">
        <v>2813</v>
      </c>
      <c r="M209" s="1652"/>
      <c r="N209" s="1653"/>
      <c r="O209" s="1653"/>
      <c r="P209" s="1653"/>
      <c r="Q209" s="1654"/>
      <c r="R209" s="1654"/>
      <c r="S209" s="1649"/>
      <c r="T209" s="1655"/>
      <c r="U209" s="1649"/>
      <c r="V209" s="1656"/>
    </row>
    <row r="210" spans="1:22" s="1540" customFormat="1" hidden="1">
      <c r="A210" s="1530"/>
      <c r="B210" s="1531"/>
      <c r="C210" s="1914" t="s">
        <v>197</v>
      </c>
      <c r="D210" s="1914"/>
      <c r="E210" s="1532"/>
      <c r="F210" s="1532"/>
      <c r="G210" s="1533"/>
      <c r="H210" s="1534"/>
      <c r="I210" s="1535"/>
      <c r="J210" s="1536"/>
      <c r="K210" s="1532"/>
      <c r="L210" s="1532"/>
      <c r="M210" s="1537"/>
      <c r="N210" s="1538"/>
      <c r="O210" s="1538"/>
      <c r="P210" s="1538"/>
      <c r="Q210" s="1539"/>
      <c r="R210" s="1532"/>
      <c r="S210" s="1532"/>
      <c r="T210" s="1532"/>
      <c r="U210" s="1532"/>
      <c r="V210" s="1532"/>
    </row>
    <row r="211" spans="1:22" s="1658" customFormat="1" ht="72.75" hidden="1" customHeight="1">
      <c r="A211" s="1562"/>
      <c r="B211" s="1569"/>
      <c r="C211" s="1657">
        <v>100</v>
      </c>
      <c r="D211" s="1562" t="s">
        <v>1047</v>
      </c>
      <c r="E211" s="1562" t="s">
        <v>70</v>
      </c>
      <c r="F211" s="1562"/>
      <c r="G211" s="1562">
        <v>1.5</v>
      </c>
      <c r="H211" s="1562">
        <v>1.5</v>
      </c>
      <c r="I211" s="1492"/>
      <c r="J211" s="1562"/>
      <c r="K211" s="1562" t="s">
        <v>580</v>
      </c>
      <c r="L211" s="1657" t="s">
        <v>1048</v>
      </c>
      <c r="M211" s="1570"/>
      <c r="N211" s="1562"/>
      <c r="O211" s="1562"/>
      <c r="P211" s="1562"/>
      <c r="Q211" s="1562"/>
      <c r="R211" s="1562"/>
      <c r="S211" s="1562"/>
      <c r="T211" s="1530">
        <v>1</v>
      </c>
      <c r="U211" s="1563">
        <f>I211</f>
        <v>0</v>
      </c>
      <c r="V211" s="1519"/>
    </row>
    <row r="212" spans="1:22" s="1540" customFormat="1" hidden="1">
      <c r="A212" s="1530"/>
      <c r="B212" s="1531"/>
      <c r="C212" s="1914" t="s">
        <v>198</v>
      </c>
      <c r="D212" s="1914"/>
      <c r="E212" s="1532"/>
      <c r="F212" s="1532"/>
      <c r="G212" s="1533"/>
      <c r="H212" s="1534"/>
      <c r="I212" s="1535"/>
      <c r="J212" s="1536"/>
      <c r="K212" s="1532"/>
      <c r="L212" s="1532"/>
      <c r="M212" s="1537"/>
      <c r="N212" s="1538"/>
      <c r="O212" s="1538"/>
      <c r="P212" s="1538"/>
      <c r="Q212" s="1539"/>
      <c r="R212" s="1532"/>
      <c r="S212" s="1532"/>
      <c r="T212" s="1532"/>
      <c r="U212" s="1532"/>
      <c r="V212" s="1532"/>
    </row>
    <row r="213" spans="1:22" s="1572" customFormat="1" ht="22.9" hidden="1" customHeight="1">
      <c r="A213" s="1562"/>
      <c r="B213" s="1569"/>
      <c r="C213" s="1506" t="s">
        <v>252</v>
      </c>
      <c r="D213" s="1915" t="s">
        <v>1130</v>
      </c>
      <c r="E213" s="1915"/>
      <c r="F213" s="1915"/>
      <c r="G213" s="1543"/>
      <c r="H213" s="1536"/>
      <c r="I213" s="1536"/>
      <c r="J213" s="1536"/>
      <c r="K213" s="1536"/>
      <c r="L213" s="1545"/>
      <c r="M213" s="1570"/>
      <c r="N213" s="1571"/>
      <c r="O213" s="1571"/>
      <c r="P213" s="1571"/>
      <c r="Q213" s="1539"/>
      <c r="R213" s="1549"/>
      <c r="S213" s="1549"/>
      <c r="T213" s="1549"/>
      <c r="U213" s="1549"/>
      <c r="V213" s="1549"/>
    </row>
    <row r="214" spans="1:22" s="1573" customFormat="1" ht="51" hidden="1" customHeight="1">
      <c r="A214" s="1562"/>
      <c r="B214" s="1569"/>
      <c r="C214" s="1659">
        <v>112</v>
      </c>
      <c r="D214" s="1660" t="s">
        <v>1082</v>
      </c>
      <c r="E214" s="1661" t="s">
        <v>24</v>
      </c>
      <c r="F214" s="1662" t="s">
        <v>34</v>
      </c>
      <c r="G214" s="1663">
        <v>1.4</v>
      </c>
      <c r="H214" s="1663">
        <v>1</v>
      </c>
      <c r="I214" s="1663">
        <v>1.4</v>
      </c>
      <c r="J214" s="1662" t="s">
        <v>49</v>
      </c>
      <c r="K214" s="1662" t="s">
        <v>1083</v>
      </c>
      <c r="L214" s="1660" t="s">
        <v>1084</v>
      </c>
      <c r="M214" s="1570"/>
      <c r="N214" s="1574">
        <f t="shared" ref="N214" si="13">G214</f>
        <v>1.4</v>
      </c>
      <c r="O214" s="1562"/>
      <c r="P214" s="1562"/>
      <c r="Q214" s="1562"/>
      <c r="R214" s="1562"/>
      <c r="S214" s="1562"/>
      <c r="T214" s="1562"/>
      <c r="U214" s="1562"/>
      <c r="V214" s="1519"/>
    </row>
    <row r="215" spans="1:22" s="1573" customFormat="1" ht="51" hidden="1" customHeight="1">
      <c r="A215" s="1562"/>
      <c r="B215" s="1569"/>
      <c r="C215" s="1659">
        <v>113</v>
      </c>
      <c r="D215" s="1660" t="s">
        <v>1085</v>
      </c>
      <c r="E215" s="1661" t="s">
        <v>24</v>
      </c>
      <c r="F215" s="1662" t="s">
        <v>34</v>
      </c>
      <c r="G215" s="1663">
        <v>1.6</v>
      </c>
      <c r="H215" s="1663">
        <v>1.6</v>
      </c>
      <c r="I215" s="1663">
        <v>1.6</v>
      </c>
      <c r="J215" s="1662" t="s">
        <v>49</v>
      </c>
      <c r="K215" s="1662" t="s">
        <v>1058</v>
      </c>
      <c r="L215" s="1660" t="s">
        <v>1086</v>
      </c>
      <c r="M215" s="1570"/>
      <c r="N215" s="1574">
        <f t="shared" ref="N215:N220" si="14">G215</f>
        <v>1.6</v>
      </c>
      <c r="O215" s="1562"/>
      <c r="P215" s="1562"/>
      <c r="Q215" s="1562"/>
      <c r="R215" s="1562"/>
      <c r="S215" s="1562"/>
      <c r="T215" s="1562"/>
      <c r="U215" s="1562"/>
      <c r="V215" s="1519"/>
    </row>
    <row r="216" spans="1:22" s="1573" customFormat="1" ht="51" hidden="1" customHeight="1">
      <c r="A216" s="1562"/>
      <c r="B216" s="1569"/>
      <c r="C216" s="1659">
        <v>114</v>
      </c>
      <c r="D216" s="1660" t="s">
        <v>1087</v>
      </c>
      <c r="E216" s="1661" t="s">
        <v>24</v>
      </c>
      <c r="F216" s="1662" t="s">
        <v>34</v>
      </c>
      <c r="G216" s="1663">
        <v>0.52</v>
      </c>
      <c r="H216" s="1663">
        <v>0.32</v>
      </c>
      <c r="I216" s="1663">
        <v>0.32</v>
      </c>
      <c r="J216" s="1662" t="s">
        <v>49</v>
      </c>
      <c r="K216" s="1662" t="s">
        <v>1059</v>
      </c>
      <c r="L216" s="1660" t="s">
        <v>1088</v>
      </c>
      <c r="M216" s="1570"/>
      <c r="N216" s="1574">
        <f t="shared" si="14"/>
        <v>0.52</v>
      </c>
      <c r="O216" s="1562"/>
      <c r="P216" s="1562"/>
      <c r="Q216" s="1562"/>
      <c r="R216" s="1562"/>
      <c r="S216" s="1562"/>
      <c r="T216" s="1562"/>
      <c r="U216" s="1562"/>
      <c r="V216" s="1519"/>
    </row>
    <row r="217" spans="1:22" s="1573" customFormat="1" ht="51" hidden="1" customHeight="1">
      <c r="A217" s="1562"/>
      <c r="B217" s="1569"/>
      <c r="C217" s="1659">
        <v>115</v>
      </c>
      <c r="D217" s="1660" t="s">
        <v>1089</v>
      </c>
      <c r="E217" s="1661" t="s">
        <v>24</v>
      </c>
      <c r="F217" s="1662" t="s">
        <v>34</v>
      </c>
      <c r="G217" s="1663">
        <v>0.98</v>
      </c>
      <c r="H217" s="1663">
        <v>0.98</v>
      </c>
      <c r="I217" s="1663">
        <v>0.98</v>
      </c>
      <c r="J217" s="1662" t="s">
        <v>49</v>
      </c>
      <c r="K217" s="1662" t="s">
        <v>382</v>
      </c>
      <c r="L217" s="1660" t="s">
        <v>1088</v>
      </c>
      <c r="M217" s="1570"/>
      <c r="N217" s="1574">
        <f t="shared" si="14"/>
        <v>0.98</v>
      </c>
      <c r="O217" s="1562"/>
      <c r="P217" s="1562"/>
      <c r="Q217" s="1562"/>
      <c r="R217" s="1562"/>
      <c r="S217" s="1562"/>
      <c r="T217" s="1562"/>
      <c r="U217" s="1562"/>
      <c r="V217" s="1519"/>
    </row>
    <row r="218" spans="1:22" s="1573" customFormat="1" ht="51" hidden="1" customHeight="1">
      <c r="A218" s="1562"/>
      <c r="B218" s="1569"/>
      <c r="C218" s="1659">
        <v>116</v>
      </c>
      <c r="D218" s="1660" t="s">
        <v>1090</v>
      </c>
      <c r="E218" s="1661" t="s">
        <v>24</v>
      </c>
      <c r="F218" s="1662" t="s">
        <v>34</v>
      </c>
      <c r="G218" s="1663">
        <v>0.85</v>
      </c>
      <c r="H218" s="1663">
        <v>0.7</v>
      </c>
      <c r="I218" s="1663">
        <v>0.7</v>
      </c>
      <c r="J218" s="1662" t="s">
        <v>49</v>
      </c>
      <c r="K218" s="1662" t="s">
        <v>527</v>
      </c>
      <c r="L218" s="1660" t="s">
        <v>1091</v>
      </c>
      <c r="M218" s="1570"/>
      <c r="N218" s="1574">
        <f t="shared" si="14"/>
        <v>0.85</v>
      </c>
      <c r="O218" s="1562"/>
      <c r="P218" s="1562"/>
      <c r="Q218" s="1562"/>
      <c r="R218" s="1562"/>
      <c r="S218" s="1562"/>
      <c r="T218" s="1562"/>
      <c r="U218" s="1562"/>
      <c r="V218" s="1519"/>
    </row>
    <row r="219" spans="1:22" s="1573" customFormat="1" ht="51" hidden="1" customHeight="1">
      <c r="A219" s="1562"/>
      <c r="B219" s="1569"/>
      <c r="C219" s="1659">
        <v>117</v>
      </c>
      <c r="D219" s="1660" t="s">
        <v>1092</v>
      </c>
      <c r="E219" s="1661" t="s">
        <v>24</v>
      </c>
      <c r="F219" s="1662" t="s">
        <v>34</v>
      </c>
      <c r="G219" s="1663">
        <v>0.9</v>
      </c>
      <c r="H219" s="1663">
        <v>0.9</v>
      </c>
      <c r="I219" s="1663">
        <v>0.9</v>
      </c>
      <c r="J219" s="1662" t="s">
        <v>49</v>
      </c>
      <c r="K219" s="1662" t="s">
        <v>510</v>
      </c>
      <c r="L219" s="1660" t="s">
        <v>1091</v>
      </c>
      <c r="M219" s="1570"/>
      <c r="N219" s="1574">
        <f t="shared" si="14"/>
        <v>0.9</v>
      </c>
      <c r="O219" s="1562"/>
      <c r="P219" s="1562"/>
      <c r="Q219" s="1562"/>
      <c r="R219" s="1562"/>
      <c r="S219" s="1562"/>
      <c r="T219" s="1562"/>
      <c r="U219" s="1562"/>
      <c r="V219" s="1519"/>
    </row>
    <row r="220" spans="1:22" s="1573" customFormat="1" ht="51" hidden="1" customHeight="1">
      <c r="A220" s="1562"/>
      <c r="B220" s="1569"/>
      <c r="C220" s="1659">
        <v>132</v>
      </c>
      <c r="D220" s="1660" t="s">
        <v>1093</v>
      </c>
      <c r="E220" s="1661" t="s">
        <v>22</v>
      </c>
      <c r="F220" s="1662" t="s">
        <v>1094</v>
      </c>
      <c r="G220" s="1663">
        <v>5</v>
      </c>
      <c r="H220" s="1663"/>
      <c r="I220" s="1663">
        <v>5</v>
      </c>
      <c r="J220" s="1662" t="s">
        <v>49</v>
      </c>
      <c r="K220" s="1662" t="s">
        <v>380</v>
      </c>
      <c r="L220" s="1660" t="s">
        <v>1095</v>
      </c>
      <c r="M220" s="1570"/>
      <c r="N220" s="1574">
        <f t="shared" si="14"/>
        <v>5</v>
      </c>
      <c r="O220" s="1562"/>
      <c r="P220" s="1562"/>
      <c r="Q220" s="1562"/>
      <c r="R220" s="1562"/>
      <c r="S220" s="1562"/>
      <c r="T220" s="1562"/>
      <c r="U220" s="1562"/>
      <c r="V220" s="1519"/>
    </row>
    <row r="221" spans="1:22" s="1573" customFormat="1" ht="51" hidden="1" customHeight="1">
      <c r="A221" s="1562"/>
      <c r="B221" s="1569"/>
      <c r="C221" s="1659">
        <v>133</v>
      </c>
      <c r="D221" s="1660" t="s">
        <v>1096</v>
      </c>
      <c r="E221" s="1661" t="s">
        <v>22</v>
      </c>
      <c r="F221" s="1662" t="s">
        <v>1094</v>
      </c>
      <c r="G221" s="1663">
        <v>4.5</v>
      </c>
      <c r="H221" s="1663"/>
      <c r="I221" s="1663">
        <v>4.5</v>
      </c>
      <c r="J221" s="1662" t="s">
        <v>49</v>
      </c>
      <c r="K221" s="1662" t="s">
        <v>1097</v>
      </c>
      <c r="L221" s="1660" t="s">
        <v>1095</v>
      </c>
      <c r="M221" s="1570"/>
      <c r="N221" s="1562"/>
      <c r="O221" s="1562"/>
      <c r="P221" s="1562"/>
      <c r="Q221" s="1562"/>
      <c r="R221" s="1562"/>
      <c r="S221" s="1562"/>
      <c r="T221" s="1562"/>
      <c r="U221" s="1562"/>
      <c r="V221" s="1519"/>
    </row>
    <row r="222" spans="1:22" s="1573" customFormat="1" ht="51" hidden="1" customHeight="1">
      <c r="A222" s="1562"/>
      <c r="B222" s="1569"/>
      <c r="C222" s="1659">
        <v>134</v>
      </c>
      <c r="D222" s="1660" t="s">
        <v>1098</v>
      </c>
      <c r="E222" s="1661" t="s">
        <v>14</v>
      </c>
      <c r="F222" s="1662" t="s">
        <v>1094</v>
      </c>
      <c r="G222" s="1663">
        <v>10.61</v>
      </c>
      <c r="H222" s="1663"/>
      <c r="I222" s="1663">
        <v>10.61</v>
      </c>
      <c r="J222" s="1662" t="s">
        <v>49</v>
      </c>
      <c r="K222" s="1662" t="s">
        <v>380</v>
      </c>
      <c r="L222" s="1660" t="s">
        <v>1099</v>
      </c>
      <c r="M222" s="1570"/>
      <c r="N222" s="1562"/>
      <c r="O222" s="1562"/>
      <c r="P222" s="1562"/>
      <c r="Q222" s="1562"/>
      <c r="R222" s="1562"/>
      <c r="S222" s="1562"/>
      <c r="T222" s="1562"/>
      <c r="U222" s="1562"/>
      <c r="V222" s="1519"/>
    </row>
    <row r="223" spans="1:22" s="1573" customFormat="1" ht="75.75" hidden="1" customHeight="1">
      <c r="A223" s="1562"/>
      <c r="B223" s="1569"/>
      <c r="C223" s="1659">
        <v>135</v>
      </c>
      <c r="D223" s="1660" t="s">
        <v>1100</v>
      </c>
      <c r="E223" s="1661" t="s">
        <v>59</v>
      </c>
      <c r="F223" s="1662" t="s">
        <v>1094</v>
      </c>
      <c r="G223" s="1663">
        <v>5</v>
      </c>
      <c r="H223" s="1663"/>
      <c r="I223" s="1663">
        <v>5</v>
      </c>
      <c r="J223" s="1662" t="s">
        <v>49</v>
      </c>
      <c r="K223" s="1662" t="s">
        <v>380</v>
      </c>
      <c r="L223" s="1660" t="s">
        <v>1095</v>
      </c>
      <c r="M223" s="1570"/>
      <c r="N223" s="1574">
        <f>G223</f>
        <v>5</v>
      </c>
      <c r="O223" s="1562"/>
      <c r="P223" s="1562"/>
      <c r="Q223" s="1562"/>
      <c r="R223" s="1562"/>
      <c r="S223" s="1562"/>
      <c r="T223" s="1530">
        <v>1</v>
      </c>
      <c r="U223" s="1563">
        <f t="shared" ref="U223" si="15">I223</f>
        <v>5</v>
      </c>
      <c r="V223" s="1519"/>
    </row>
    <row r="224" spans="1:22" s="1540" customFormat="1" hidden="1">
      <c r="A224" s="1530"/>
      <c r="B224" s="1531"/>
      <c r="C224" s="1914" t="s">
        <v>199</v>
      </c>
      <c r="D224" s="1914"/>
      <c r="E224" s="1532"/>
      <c r="F224" s="1532"/>
      <c r="G224" s="1533"/>
      <c r="H224" s="1534"/>
      <c r="I224" s="1535"/>
      <c r="J224" s="1536"/>
      <c r="K224" s="1532"/>
      <c r="L224" s="1532"/>
      <c r="M224" s="1537"/>
      <c r="N224" s="1538"/>
      <c r="O224" s="1538"/>
      <c r="P224" s="1538"/>
      <c r="Q224" s="1539"/>
      <c r="R224" s="1532"/>
      <c r="S224" s="1532"/>
      <c r="T224" s="1532"/>
      <c r="U224" s="1532"/>
      <c r="V224" s="1532"/>
    </row>
    <row r="225" spans="1:22" s="1669" customFormat="1" ht="21.6" hidden="1" customHeight="1">
      <c r="A225" s="1664"/>
      <c r="B225" s="1665"/>
      <c r="C225" s="1506" t="s">
        <v>252</v>
      </c>
      <c r="D225" s="1915" t="s">
        <v>1130</v>
      </c>
      <c r="E225" s="1915"/>
      <c r="F225" s="1915"/>
      <c r="G225" s="1543"/>
      <c r="H225" s="1536"/>
      <c r="I225" s="1536"/>
      <c r="J225" s="1536"/>
      <c r="K225" s="1536"/>
      <c r="L225" s="1545"/>
      <c r="M225" s="1666"/>
      <c r="N225" s="1667"/>
      <c r="O225" s="1667"/>
      <c r="P225" s="1667"/>
      <c r="Q225" s="1539"/>
      <c r="R225" s="1668"/>
      <c r="S225" s="1668"/>
      <c r="T225" s="1548"/>
      <c r="U225" s="1668"/>
      <c r="V225" s="1668"/>
    </row>
    <row r="226" spans="1:22" s="1676" customFormat="1" ht="47.25" hidden="1">
      <c r="A226" s="1664"/>
      <c r="B226" s="1665"/>
      <c r="C226" s="1670">
        <v>13</v>
      </c>
      <c r="D226" s="1562" t="s">
        <v>2901</v>
      </c>
      <c r="E226" s="1671" t="s">
        <v>24</v>
      </c>
      <c r="F226" s="1657" t="s">
        <v>2902</v>
      </c>
      <c r="G226" s="1672">
        <v>1.2</v>
      </c>
      <c r="H226" s="1672"/>
      <c r="I226" s="1672">
        <v>1.2</v>
      </c>
      <c r="J226" s="1670" t="s">
        <v>50</v>
      </c>
      <c r="K226" s="1657" t="s">
        <v>2903</v>
      </c>
      <c r="L226" s="1673" t="s">
        <v>2904</v>
      </c>
      <c r="M226" s="1666"/>
      <c r="N226" s="1574">
        <f>G226</f>
        <v>1.2</v>
      </c>
      <c r="O226" s="1674"/>
      <c r="P226" s="1674"/>
      <c r="Q226" s="1664"/>
      <c r="R226" s="1664"/>
      <c r="S226" s="1664"/>
      <c r="T226" s="1541"/>
      <c r="U226" s="1664"/>
      <c r="V226" s="1675"/>
    </row>
    <row r="227" spans="1:22" s="1676" customFormat="1" ht="47.25" hidden="1">
      <c r="A227" s="1664"/>
      <c r="B227" s="1665"/>
      <c r="C227" s="1670">
        <v>14</v>
      </c>
      <c r="D227" s="1562" t="s">
        <v>2905</v>
      </c>
      <c r="E227" s="1671" t="s">
        <v>24</v>
      </c>
      <c r="F227" s="1657" t="s">
        <v>2902</v>
      </c>
      <c r="G227" s="1672">
        <v>1.5</v>
      </c>
      <c r="H227" s="1672"/>
      <c r="I227" s="1672">
        <v>1.5</v>
      </c>
      <c r="J227" s="1670" t="s">
        <v>50</v>
      </c>
      <c r="K227" s="1657" t="s">
        <v>2906</v>
      </c>
      <c r="L227" s="1673" t="s">
        <v>2904</v>
      </c>
      <c r="M227" s="1666"/>
      <c r="N227" s="1674"/>
      <c r="O227" s="1674"/>
      <c r="P227" s="1674"/>
      <c r="Q227" s="1664"/>
      <c r="R227" s="1664"/>
      <c r="S227" s="1664"/>
      <c r="T227" s="1541"/>
      <c r="U227" s="1664"/>
      <c r="V227" s="1675"/>
    </row>
    <row r="228" spans="1:22" s="1676" customFormat="1" ht="47.25" hidden="1">
      <c r="A228" s="1664"/>
      <c r="B228" s="1665"/>
      <c r="C228" s="1670">
        <v>15</v>
      </c>
      <c r="D228" s="1562" t="s">
        <v>2907</v>
      </c>
      <c r="E228" s="1671" t="s">
        <v>24</v>
      </c>
      <c r="F228" s="1657" t="s">
        <v>2902</v>
      </c>
      <c r="G228" s="1672">
        <v>0.5</v>
      </c>
      <c r="H228" s="1672"/>
      <c r="I228" s="1672">
        <v>0.5</v>
      </c>
      <c r="J228" s="1670" t="s">
        <v>50</v>
      </c>
      <c r="K228" s="1657" t="s">
        <v>2906</v>
      </c>
      <c r="L228" s="1673" t="s">
        <v>2904</v>
      </c>
      <c r="M228" s="1666"/>
      <c r="N228" s="1674"/>
      <c r="O228" s="1674"/>
      <c r="P228" s="1674"/>
      <c r="Q228" s="1664"/>
      <c r="R228" s="1664"/>
      <c r="S228" s="1664"/>
      <c r="T228" s="1541"/>
      <c r="U228" s="1664"/>
      <c r="V228" s="1675"/>
    </row>
    <row r="229" spans="1:22" s="1676" customFormat="1" ht="47.25" hidden="1">
      <c r="A229" s="1664"/>
      <c r="B229" s="1665"/>
      <c r="C229" s="1670">
        <v>16</v>
      </c>
      <c r="D229" s="1562" t="s">
        <v>2908</v>
      </c>
      <c r="E229" s="1671" t="s">
        <v>24</v>
      </c>
      <c r="F229" s="1657" t="s">
        <v>2902</v>
      </c>
      <c r="G229" s="1672">
        <v>1</v>
      </c>
      <c r="H229" s="1672"/>
      <c r="I229" s="1672">
        <v>1</v>
      </c>
      <c r="J229" s="1670" t="s">
        <v>50</v>
      </c>
      <c r="K229" s="1657" t="s">
        <v>2909</v>
      </c>
      <c r="L229" s="1673" t="s">
        <v>2904</v>
      </c>
      <c r="M229" s="1666"/>
      <c r="N229" s="1674"/>
      <c r="O229" s="1674"/>
      <c r="P229" s="1674"/>
      <c r="Q229" s="1664"/>
      <c r="R229" s="1664"/>
      <c r="S229" s="1664"/>
      <c r="T229" s="1541"/>
      <c r="U229" s="1664"/>
      <c r="V229" s="1675"/>
    </row>
    <row r="230" spans="1:22" s="1676" customFormat="1" ht="72" hidden="1" customHeight="1">
      <c r="A230" s="1664"/>
      <c r="B230" s="1665"/>
      <c r="C230" s="1670">
        <v>17</v>
      </c>
      <c r="D230" s="1562" t="s">
        <v>2910</v>
      </c>
      <c r="E230" s="1671" t="s">
        <v>24</v>
      </c>
      <c r="F230" s="1657" t="s">
        <v>2902</v>
      </c>
      <c r="G230" s="1672">
        <v>0.5</v>
      </c>
      <c r="H230" s="1672"/>
      <c r="I230" s="1672">
        <v>0.5</v>
      </c>
      <c r="J230" s="1670" t="s">
        <v>50</v>
      </c>
      <c r="K230" s="1657" t="s">
        <v>2911</v>
      </c>
      <c r="L230" s="1673" t="s">
        <v>2904</v>
      </c>
      <c r="M230" s="1666"/>
      <c r="N230" s="1574">
        <f>G230</f>
        <v>0.5</v>
      </c>
      <c r="O230" s="1674"/>
      <c r="P230" s="1674"/>
      <c r="Q230" s="1664"/>
      <c r="R230" s="1664"/>
      <c r="S230" s="1664"/>
      <c r="T230" s="1644">
        <v>1</v>
      </c>
      <c r="U230" s="1645">
        <f t="shared" ref="U230:U235" si="16">I230</f>
        <v>0.5</v>
      </c>
      <c r="V230" s="1675"/>
    </row>
    <row r="231" spans="1:22" s="1676" customFormat="1" ht="164.45" hidden="1" customHeight="1">
      <c r="A231" s="1664"/>
      <c r="B231" s="1665"/>
      <c r="C231" s="1670">
        <v>18</v>
      </c>
      <c r="D231" s="1562" t="s">
        <v>2912</v>
      </c>
      <c r="E231" s="1671" t="s">
        <v>23</v>
      </c>
      <c r="F231" s="1657" t="s">
        <v>2902</v>
      </c>
      <c r="G231" s="1672">
        <v>0.4</v>
      </c>
      <c r="H231" s="1672">
        <v>0.3</v>
      </c>
      <c r="I231" s="1672">
        <v>0.1</v>
      </c>
      <c r="J231" s="1670" t="s">
        <v>50</v>
      </c>
      <c r="K231" s="1657" t="s">
        <v>2913</v>
      </c>
      <c r="L231" s="1673" t="s">
        <v>2904</v>
      </c>
      <c r="M231" s="1666"/>
      <c r="N231" s="1674"/>
      <c r="O231" s="1674"/>
      <c r="P231" s="1674"/>
      <c r="Q231" s="1664"/>
      <c r="R231" s="1664"/>
      <c r="S231" s="1664"/>
      <c r="T231" s="1644">
        <v>1</v>
      </c>
      <c r="U231" s="1645">
        <f t="shared" si="16"/>
        <v>0.1</v>
      </c>
      <c r="V231" s="1675"/>
    </row>
    <row r="232" spans="1:22" s="1676" customFormat="1" ht="76.900000000000006" hidden="1" customHeight="1">
      <c r="A232" s="1664"/>
      <c r="B232" s="1665"/>
      <c r="C232" s="1670">
        <v>19</v>
      </c>
      <c r="D232" s="1562" t="s">
        <v>2914</v>
      </c>
      <c r="E232" s="1671" t="s">
        <v>23</v>
      </c>
      <c r="F232" s="1657" t="s">
        <v>2902</v>
      </c>
      <c r="G232" s="1672">
        <v>6.76</v>
      </c>
      <c r="H232" s="1672">
        <v>5</v>
      </c>
      <c r="I232" s="1672">
        <v>1.76</v>
      </c>
      <c r="J232" s="1670" t="s">
        <v>50</v>
      </c>
      <c r="K232" s="1657" t="s">
        <v>2915</v>
      </c>
      <c r="L232" s="1673" t="s">
        <v>2904</v>
      </c>
      <c r="M232" s="1666"/>
      <c r="N232" s="1574">
        <f>G232</f>
        <v>6.76</v>
      </c>
      <c r="O232" s="1674"/>
      <c r="P232" s="1674"/>
      <c r="Q232" s="1664"/>
      <c r="R232" s="1664"/>
      <c r="S232" s="1664"/>
      <c r="T232" s="1644">
        <v>1</v>
      </c>
      <c r="U232" s="1645">
        <f t="shared" si="16"/>
        <v>1.76</v>
      </c>
      <c r="V232" s="1675"/>
    </row>
    <row r="233" spans="1:22" s="1676" customFormat="1" ht="96" hidden="1" customHeight="1">
      <c r="A233" s="1664"/>
      <c r="B233" s="1665"/>
      <c r="C233" s="1670">
        <v>20</v>
      </c>
      <c r="D233" s="1562" t="s">
        <v>2916</v>
      </c>
      <c r="E233" s="1671" t="s">
        <v>23</v>
      </c>
      <c r="F233" s="1657" t="s">
        <v>2902</v>
      </c>
      <c r="G233" s="1672">
        <v>7.2</v>
      </c>
      <c r="H233" s="1672">
        <v>6.2</v>
      </c>
      <c r="I233" s="1672">
        <v>1</v>
      </c>
      <c r="J233" s="1670" t="s">
        <v>50</v>
      </c>
      <c r="K233" s="1657" t="s">
        <v>2917</v>
      </c>
      <c r="L233" s="1673" t="s">
        <v>2918</v>
      </c>
      <c r="M233" s="1666"/>
      <c r="N233" s="1674"/>
      <c r="O233" s="1674"/>
      <c r="P233" s="1674"/>
      <c r="Q233" s="1664"/>
      <c r="R233" s="1664"/>
      <c r="S233" s="1664"/>
      <c r="T233" s="1644">
        <v>1</v>
      </c>
      <c r="U233" s="1645">
        <f t="shared" si="16"/>
        <v>1</v>
      </c>
      <c r="V233" s="1675"/>
    </row>
    <row r="234" spans="1:22" s="1676" customFormat="1" ht="79.900000000000006" hidden="1" customHeight="1">
      <c r="A234" s="1664"/>
      <c r="B234" s="1665"/>
      <c r="C234" s="1670">
        <v>21</v>
      </c>
      <c r="D234" s="1562" t="s">
        <v>2919</v>
      </c>
      <c r="E234" s="1671" t="s">
        <v>23</v>
      </c>
      <c r="F234" s="1657" t="s">
        <v>2902</v>
      </c>
      <c r="G234" s="1672">
        <v>7</v>
      </c>
      <c r="H234" s="1672">
        <v>5.5</v>
      </c>
      <c r="I234" s="1672">
        <v>1.5</v>
      </c>
      <c r="J234" s="1670" t="s">
        <v>50</v>
      </c>
      <c r="K234" s="1657" t="s">
        <v>2920</v>
      </c>
      <c r="L234" s="1673" t="s">
        <v>2904</v>
      </c>
      <c r="M234" s="1666"/>
      <c r="N234" s="1674"/>
      <c r="O234" s="1674"/>
      <c r="P234" s="1674"/>
      <c r="Q234" s="1664"/>
      <c r="R234" s="1664"/>
      <c r="S234" s="1664"/>
      <c r="T234" s="1644">
        <v>1</v>
      </c>
      <c r="U234" s="1645">
        <f t="shared" si="16"/>
        <v>1.5</v>
      </c>
      <c r="V234" s="1675"/>
    </row>
    <row r="235" spans="1:22" s="1676" customFormat="1" ht="60" hidden="1" customHeight="1">
      <c r="A235" s="1664"/>
      <c r="B235" s="1665"/>
      <c r="C235" s="1670">
        <v>45</v>
      </c>
      <c r="D235" s="1514" t="s">
        <v>2925</v>
      </c>
      <c r="E235" s="1492" t="s">
        <v>22</v>
      </c>
      <c r="F235" s="1492" t="s">
        <v>703</v>
      </c>
      <c r="G235" s="1492">
        <v>4.3</v>
      </c>
      <c r="H235" s="1492"/>
      <c r="I235" s="1492">
        <v>0.14000000000000001</v>
      </c>
      <c r="J235" s="1492" t="s">
        <v>50</v>
      </c>
      <c r="K235" s="1492" t="s">
        <v>2874</v>
      </c>
      <c r="L235" s="1514" t="s">
        <v>2926</v>
      </c>
      <c r="M235" s="1666"/>
      <c r="N235" s="1674"/>
      <c r="O235" s="1674"/>
      <c r="P235" s="1674"/>
      <c r="Q235" s="1664"/>
      <c r="R235" s="1664"/>
      <c r="S235" s="1664"/>
      <c r="T235" s="1644">
        <v>1</v>
      </c>
      <c r="U235" s="1645">
        <f t="shared" si="16"/>
        <v>0.14000000000000001</v>
      </c>
      <c r="V235" s="1675"/>
    </row>
    <row r="236" spans="1:22" s="1676" customFormat="1" ht="42.6" hidden="1" customHeight="1">
      <c r="A236" s="1664"/>
      <c r="B236" s="1665"/>
      <c r="C236" s="1670">
        <v>47</v>
      </c>
      <c r="D236" s="1514" t="s">
        <v>2927</v>
      </c>
      <c r="E236" s="1492" t="s">
        <v>2928</v>
      </c>
      <c r="F236" s="1492" t="s">
        <v>703</v>
      </c>
      <c r="G236" s="1492">
        <v>13.22</v>
      </c>
      <c r="H236" s="1492"/>
      <c r="I236" s="1492">
        <v>0.1</v>
      </c>
      <c r="J236" s="1492" t="s">
        <v>50</v>
      </c>
      <c r="K236" s="1492" t="s">
        <v>2929</v>
      </c>
      <c r="L236" s="1514" t="s">
        <v>2930</v>
      </c>
      <c r="M236" s="1666"/>
      <c r="N236" s="1674"/>
      <c r="O236" s="1674"/>
      <c r="P236" s="1674"/>
      <c r="Q236" s="1664"/>
      <c r="R236" s="1664"/>
      <c r="S236" s="1664"/>
      <c r="T236" s="1541"/>
      <c r="U236" s="1664"/>
      <c r="V236" s="1675"/>
    </row>
    <row r="237" spans="1:22" s="1540" customFormat="1" hidden="1">
      <c r="A237" s="1530"/>
      <c r="B237" s="1531"/>
      <c r="C237" s="1914" t="s">
        <v>200</v>
      </c>
      <c r="D237" s="1914"/>
      <c r="E237" s="1532"/>
      <c r="F237" s="1532"/>
      <c r="G237" s="1533"/>
      <c r="H237" s="1534"/>
      <c r="I237" s="1535"/>
      <c r="J237" s="1536"/>
      <c r="K237" s="1532"/>
      <c r="L237" s="1532"/>
      <c r="M237" s="1537"/>
      <c r="N237" s="1538"/>
      <c r="O237" s="1538"/>
      <c r="P237" s="1538"/>
      <c r="Q237" s="1539"/>
      <c r="R237" s="1532"/>
      <c r="S237" s="1532"/>
      <c r="T237" s="1532"/>
      <c r="U237" s="1532"/>
      <c r="V237" s="1532"/>
    </row>
    <row r="238" spans="1:22" s="1568" customFormat="1" ht="24" hidden="1">
      <c r="A238" s="1541"/>
      <c r="B238" s="1542"/>
      <c r="C238" s="1677">
        <v>51</v>
      </c>
      <c r="D238" s="1678" t="s">
        <v>2972</v>
      </c>
      <c r="E238" s="1677" t="s">
        <v>23</v>
      </c>
      <c r="F238" s="1677" t="s">
        <v>2973</v>
      </c>
      <c r="G238" s="1679">
        <v>2.77</v>
      </c>
      <c r="H238" s="1680">
        <v>0.8</v>
      </c>
      <c r="I238" s="1679">
        <v>2.8</v>
      </c>
      <c r="J238" s="1677" t="s">
        <v>2933</v>
      </c>
      <c r="K238" s="1677" t="s">
        <v>2974</v>
      </c>
      <c r="L238" s="1677" t="s">
        <v>2975</v>
      </c>
      <c r="M238" s="1603"/>
      <c r="N238" s="1541"/>
      <c r="O238" s="1541"/>
      <c r="P238" s="1541"/>
      <c r="Q238" s="1541"/>
      <c r="R238" s="1541"/>
      <c r="S238" s="1541"/>
      <c r="T238" s="1541"/>
      <c r="U238" s="1541"/>
      <c r="V238" s="1564"/>
    </row>
    <row r="239" spans="1:22" s="1568" customFormat="1" ht="40.5" hidden="1">
      <c r="A239" s="1541"/>
      <c r="B239" s="1542"/>
      <c r="C239" s="1677">
        <v>52</v>
      </c>
      <c r="D239" s="1678" t="s">
        <v>3664</v>
      </c>
      <c r="E239" s="1677" t="s">
        <v>23</v>
      </c>
      <c r="F239" s="1677" t="s">
        <v>2973</v>
      </c>
      <c r="G239" s="1681">
        <v>12.6</v>
      </c>
      <c r="H239" s="1681">
        <v>4.8</v>
      </c>
      <c r="I239" s="1681">
        <v>12.6</v>
      </c>
      <c r="J239" s="1677" t="s">
        <v>2933</v>
      </c>
      <c r="K239" s="1677" t="s">
        <v>2976</v>
      </c>
      <c r="L239" s="1677" t="s">
        <v>2977</v>
      </c>
      <c r="M239" s="1603"/>
      <c r="N239" s="1541"/>
      <c r="O239" s="1541"/>
      <c r="P239" s="1541"/>
      <c r="Q239" s="1541"/>
      <c r="R239" s="1541"/>
      <c r="S239" s="1541"/>
      <c r="T239" s="1541"/>
      <c r="U239" s="1541"/>
      <c r="V239" s="1564"/>
    </row>
    <row r="240" spans="1:22" s="1568" customFormat="1" ht="36" hidden="1">
      <c r="A240" s="1541"/>
      <c r="B240" s="1542"/>
      <c r="C240" s="1677">
        <v>53</v>
      </c>
      <c r="D240" s="1678" t="s">
        <v>2978</v>
      </c>
      <c r="E240" s="1677" t="s">
        <v>23</v>
      </c>
      <c r="F240" s="1677" t="s">
        <v>2979</v>
      </c>
      <c r="G240" s="1681">
        <v>0.84</v>
      </c>
      <c r="H240" s="1681">
        <v>0</v>
      </c>
      <c r="I240" s="1681">
        <v>0.84</v>
      </c>
      <c r="J240" s="1677" t="s">
        <v>2933</v>
      </c>
      <c r="K240" s="1677" t="s">
        <v>2940</v>
      </c>
      <c r="L240" s="1677" t="s">
        <v>2980</v>
      </c>
      <c r="M240" s="1603"/>
      <c r="N240" s="1541"/>
      <c r="O240" s="1541"/>
      <c r="P240" s="1541"/>
      <c r="Q240" s="1541"/>
      <c r="R240" s="1541"/>
      <c r="S240" s="1541"/>
      <c r="T240" s="1541"/>
      <c r="U240" s="1541"/>
      <c r="V240" s="1564"/>
    </row>
    <row r="241" spans="1:39" s="1568" customFormat="1" ht="36" hidden="1">
      <c r="A241" s="1541"/>
      <c r="B241" s="1542"/>
      <c r="C241" s="1677">
        <v>54</v>
      </c>
      <c r="D241" s="1678" t="s">
        <v>2981</v>
      </c>
      <c r="E241" s="1677" t="s">
        <v>23</v>
      </c>
      <c r="F241" s="1677" t="s">
        <v>2979</v>
      </c>
      <c r="G241" s="1681">
        <v>0.44</v>
      </c>
      <c r="H241" s="1681">
        <v>0.28000000000000003</v>
      </c>
      <c r="I241" s="1681">
        <v>0.44</v>
      </c>
      <c r="J241" s="1677" t="s">
        <v>2933</v>
      </c>
      <c r="K241" s="1677" t="s">
        <v>2937</v>
      </c>
      <c r="L241" s="1677" t="s">
        <v>2982</v>
      </c>
      <c r="M241" s="1603"/>
      <c r="N241" s="1541"/>
      <c r="O241" s="1541"/>
      <c r="P241" s="1541"/>
      <c r="Q241" s="1541"/>
      <c r="R241" s="1541"/>
      <c r="S241" s="1541"/>
      <c r="T241" s="1541"/>
      <c r="U241" s="1541"/>
      <c r="V241" s="1564"/>
    </row>
    <row r="242" spans="1:39" s="1568" customFormat="1" ht="24" hidden="1">
      <c r="A242" s="1541"/>
      <c r="B242" s="1542"/>
      <c r="C242" s="1677" t="s">
        <v>2983</v>
      </c>
      <c r="D242" s="1678" t="s">
        <v>2984</v>
      </c>
      <c r="E242" s="1677" t="s">
        <v>23</v>
      </c>
      <c r="F242" s="1677" t="s">
        <v>2973</v>
      </c>
      <c r="G242" s="1681">
        <v>8.9</v>
      </c>
      <c r="H242" s="1681">
        <v>3.6</v>
      </c>
      <c r="I242" s="1681">
        <v>8.9</v>
      </c>
      <c r="J242" s="1677" t="s">
        <v>2933</v>
      </c>
      <c r="K242" s="1677" t="s">
        <v>2985</v>
      </c>
      <c r="L242" s="1677" t="s">
        <v>2986</v>
      </c>
      <c r="M242" s="1603"/>
      <c r="N242" s="1541"/>
      <c r="O242" s="1541"/>
      <c r="P242" s="1541"/>
      <c r="Q242" s="1541"/>
      <c r="R242" s="1541"/>
      <c r="S242" s="1541"/>
      <c r="T242" s="1541"/>
      <c r="U242" s="1541"/>
      <c r="V242" s="1564"/>
    </row>
    <row r="243" spans="1:39" s="1568" customFormat="1" ht="24" hidden="1">
      <c r="A243" s="1541"/>
      <c r="B243" s="1542"/>
      <c r="C243" s="1677" t="s">
        <v>2987</v>
      </c>
      <c r="D243" s="1678" t="s">
        <v>2988</v>
      </c>
      <c r="E243" s="1677" t="s">
        <v>20</v>
      </c>
      <c r="F243" s="1677" t="s">
        <v>2989</v>
      </c>
      <c r="G243" s="1681">
        <v>2.3E-2</v>
      </c>
      <c r="H243" s="1681"/>
      <c r="I243" s="1681">
        <v>2.3E-2</v>
      </c>
      <c r="J243" s="1677" t="s">
        <v>2933</v>
      </c>
      <c r="K243" s="1677" t="s">
        <v>2990</v>
      </c>
      <c r="L243" s="1677" t="s">
        <v>2991</v>
      </c>
      <c r="M243" s="1603"/>
      <c r="N243" s="1574">
        <f>G243</f>
        <v>2.3E-2</v>
      </c>
      <c r="O243" s="1541"/>
      <c r="P243" s="1541"/>
      <c r="Q243" s="1541"/>
      <c r="R243" s="1541"/>
      <c r="S243" s="1541"/>
      <c r="T243" s="1541">
        <v>1</v>
      </c>
      <c r="U243" s="1563">
        <f>I243</f>
        <v>2.3E-2</v>
      </c>
      <c r="V243" s="1564"/>
    </row>
    <row r="244" spans="1:39" s="1540" customFormat="1" hidden="1">
      <c r="A244" s="1530"/>
      <c r="B244" s="1531"/>
      <c r="C244" s="1914" t="s">
        <v>201</v>
      </c>
      <c r="D244" s="1914"/>
      <c r="E244" s="1532"/>
      <c r="F244" s="1532"/>
      <c r="G244" s="1533"/>
      <c r="H244" s="1534"/>
      <c r="I244" s="1535"/>
      <c r="J244" s="1536"/>
      <c r="K244" s="1532"/>
      <c r="L244" s="1532"/>
      <c r="M244" s="1537"/>
      <c r="N244" s="1538"/>
      <c r="O244" s="1538"/>
      <c r="P244" s="1538"/>
      <c r="Q244" s="1539"/>
      <c r="R244" s="1532"/>
      <c r="S244" s="1532"/>
      <c r="T244" s="1532"/>
      <c r="U244" s="1532"/>
      <c r="V244" s="1532"/>
    </row>
    <row r="245" spans="1:39" s="1553" customFormat="1" ht="21.6" hidden="1" customHeight="1">
      <c r="A245" s="1541"/>
      <c r="B245" s="1542"/>
      <c r="C245" s="1506" t="s">
        <v>252</v>
      </c>
      <c r="D245" s="1915" t="s">
        <v>1130</v>
      </c>
      <c r="E245" s="1915"/>
      <c r="F245" s="1915"/>
      <c r="G245" s="1543"/>
      <c r="H245" s="1536"/>
      <c r="I245" s="1536"/>
      <c r="J245" s="1682"/>
      <c r="K245" s="1536"/>
      <c r="L245" s="1545"/>
      <c r="M245" s="1603"/>
      <c r="N245" s="1604"/>
      <c r="O245" s="1604"/>
      <c r="P245" s="1604"/>
      <c r="Q245" s="1539"/>
      <c r="R245" s="1548"/>
      <c r="S245" s="1548"/>
      <c r="T245" s="1548"/>
      <c r="U245" s="1548"/>
      <c r="V245" s="1548"/>
    </row>
    <row r="246" spans="1:39" s="1568" customFormat="1" ht="47.25" hidden="1">
      <c r="A246" s="1541"/>
      <c r="B246" s="1542"/>
      <c r="C246" s="984">
        <v>114</v>
      </c>
      <c r="D246" s="1683" t="s">
        <v>1131</v>
      </c>
      <c r="E246" s="1684" t="s">
        <v>24</v>
      </c>
      <c r="F246" s="984" t="s">
        <v>1101</v>
      </c>
      <c r="G246" s="1685">
        <v>0.6</v>
      </c>
      <c r="H246" s="1685"/>
      <c r="I246" s="1685">
        <v>0.6</v>
      </c>
      <c r="J246" s="984" t="s">
        <v>53</v>
      </c>
      <c r="K246" s="1684" t="s">
        <v>56</v>
      </c>
      <c r="L246" s="1683" t="s">
        <v>1132</v>
      </c>
      <c r="M246" s="1603"/>
      <c r="N246" s="1541"/>
      <c r="O246" s="1541"/>
      <c r="P246" s="1541"/>
      <c r="Q246" s="1541"/>
      <c r="R246" s="1541"/>
      <c r="S246" s="1541"/>
      <c r="T246" s="1541"/>
      <c r="U246" s="1541"/>
      <c r="V246" s="1564"/>
    </row>
    <row r="247" spans="1:39" s="1568" customFormat="1" ht="47.25" hidden="1">
      <c r="A247" s="1541"/>
      <c r="B247" s="1542"/>
      <c r="C247" s="984">
        <v>115</v>
      </c>
      <c r="D247" s="1683" t="s">
        <v>1133</v>
      </c>
      <c r="E247" s="1684" t="s">
        <v>23</v>
      </c>
      <c r="F247" s="984" t="s">
        <v>1101</v>
      </c>
      <c r="G247" s="1685">
        <v>1</v>
      </c>
      <c r="H247" s="1685"/>
      <c r="I247" s="1685">
        <v>1</v>
      </c>
      <c r="J247" s="984" t="s">
        <v>53</v>
      </c>
      <c r="K247" s="1684" t="s">
        <v>54</v>
      </c>
      <c r="L247" s="1683" t="s">
        <v>1132</v>
      </c>
      <c r="M247" s="1603"/>
      <c r="N247" s="1541"/>
      <c r="O247" s="1541"/>
      <c r="P247" s="1541"/>
      <c r="Q247" s="1541"/>
      <c r="R247" s="1541"/>
      <c r="S247" s="1541"/>
      <c r="T247" s="1541"/>
      <c r="U247" s="1541"/>
      <c r="V247" s="1564"/>
    </row>
    <row r="248" spans="1:39" s="1568" customFormat="1" ht="47.25" hidden="1">
      <c r="A248" s="1541"/>
      <c r="B248" s="1542"/>
      <c r="C248" s="984">
        <v>116</v>
      </c>
      <c r="D248" s="1683" t="s">
        <v>1134</v>
      </c>
      <c r="E248" s="1684" t="s">
        <v>12</v>
      </c>
      <c r="F248" s="984" t="s">
        <v>1101</v>
      </c>
      <c r="G248" s="1685">
        <v>1</v>
      </c>
      <c r="H248" s="1685"/>
      <c r="I248" s="1685">
        <v>1</v>
      </c>
      <c r="J248" s="984" t="s">
        <v>53</v>
      </c>
      <c r="K248" s="1684" t="s">
        <v>164</v>
      </c>
      <c r="L248" s="1683" t="s">
        <v>1132</v>
      </c>
      <c r="M248" s="1603"/>
      <c r="N248" s="1541"/>
      <c r="O248" s="1541"/>
      <c r="P248" s="1541"/>
      <c r="Q248" s="1541"/>
      <c r="R248" s="1541"/>
      <c r="S248" s="1541"/>
      <c r="T248" s="1541"/>
      <c r="U248" s="1541"/>
      <c r="V248" s="1564"/>
    </row>
    <row r="249" spans="1:39" s="1568" customFormat="1" ht="47.25" hidden="1">
      <c r="A249" s="1541"/>
      <c r="B249" s="1542"/>
      <c r="C249" s="984">
        <v>117</v>
      </c>
      <c r="D249" s="1683" t="s">
        <v>1135</v>
      </c>
      <c r="E249" s="1684" t="s">
        <v>23</v>
      </c>
      <c r="F249" s="984" t="s">
        <v>1101</v>
      </c>
      <c r="G249" s="1684">
        <v>0.4</v>
      </c>
      <c r="H249" s="1684"/>
      <c r="I249" s="1684">
        <v>0.4</v>
      </c>
      <c r="J249" s="984" t="s">
        <v>53</v>
      </c>
      <c r="K249" s="1684" t="s">
        <v>165</v>
      </c>
      <c r="L249" s="1683" t="s">
        <v>1132</v>
      </c>
      <c r="M249" s="1603"/>
      <c r="N249" s="1541"/>
      <c r="O249" s="1541"/>
      <c r="P249" s="1541"/>
      <c r="Q249" s="1541"/>
      <c r="R249" s="1541"/>
      <c r="S249" s="1541"/>
      <c r="T249" s="1541"/>
      <c r="U249" s="1541"/>
      <c r="V249" s="1564"/>
    </row>
    <row r="250" spans="1:39" s="1568" customFormat="1" ht="47.25" hidden="1">
      <c r="A250" s="1541"/>
      <c r="B250" s="1542"/>
      <c r="C250" s="984">
        <v>118</v>
      </c>
      <c r="D250" s="1683" t="s">
        <v>1136</v>
      </c>
      <c r="E250" s="1684" t="s">
        <v>23</v>
      </c>
      <c r="F250" s="984" t="s">
        <v>1101</v>
      </c>
      <c r="G250" s="1685">
        <v>0.6</v>
      </c>
      <c r="H250" s="1685"/>
      <c r="I250" s="1685">
        <v>0.6</v>
      </c>
      <c r="J250" s="984" t="s">
        <v>53</v>
      </c>
      <c r="K250" s="1684" t="s">
        <v>165</v>
      </c>
      <c r="L250" s="1683" t="s">
        <v>1132</v>
      </c>
      <c r="M250" s="1603"/>
      <c r="N250" s="1541"/>
      <c r="O250" s="1541"/>
      <c r="P250" s="1541"/>
      <c r="Q250" s="1541"/>
      <c r="R250" s="1541"/>
      <c r="S250" s="1541"/>
      <c r="T250" s="1541"/>
      <c r="U250" s="1541"/>
      <c r="V250" s="1564"/>
    </row>
    <row r="251" spans="1:39" s="1568" customFormat="1" ht="47.25" hidden="1">
      <c r="A251" s="1541"/>
      <c r="B251" s="1542"/>
      <c r="C251" s="984">
        <v>119</v>
      </c>
      <c r="D251" s="1683" t="s">
        <v>1137</v>
      </c>
      <c r="E251" s="1684" t="s">
        <v>23</v>
      </c>
      <c r="F251" s="984" t="s">
        <v>1101</v>
      </c>
      <c r="G251" s="1685">
        <v>1.1000000000000001</v>
      </c>
      <c r="H251" s="1685"/>
      <c r="I251" s="1685">
        <v>0.9</v>
      </c>
      <c r="J251" s="984" t="s">
        <v>53</v>
      </c>
      <c r="K251" s="1684" t="s">
        <v>55</v>
      </c>
      <c r="L251" s="1683" t="s">
        <v>1132</v>
      </c>
      <c r="M251" s="1603"/>
      <c r="N251" s="1541"/>
      <c r="O251" s="1541"/>
      <c r="P251" s="1541"/>
      <c r="Q251" s="1541"/>
      <c r="R251" s="1541"/>
      <c r="S251" s="1541"/>
      <c r="T251" s="1541"/>
      <c r="U251" s="1541"/>
      <c r="V251" s="1564"/>
    </row>
    <row r="252" spans="1:39" s="1568" customFormat="1" ht="47.25" hidden="1">
      <c r="A252" s="1541"/>
      <c r="B252" s="1542"/>
      <c r="C252" s="984">
        <v>120</v>
      </c>
      <c r="D252" s="1683" t="s">
        <v>1138</v>
      </c>
      <c r="E252" s="1684" t="s">
        <v>24</v>
      </c>
      <c r="F252" s="984" t="s">
        <v>1101</v>
      </c>
      <c r="G252" s="1685">
        <v>0.2</v>
      </c>
      <c r="H252" s="1685"/>
      <c r="I252" s="1685">
        <v>0.2</v>
      </c>
      <c r="J252" s="984" t="s">
        <v>53</v>
      </c>
      <c r="K252" s="1684" t="s">
        <v>55</v>
      </c>
      <c r="L252" s="1683" t="s">
        <v>1132</v>
      </c>
      <c r="M252" s="1603"/>
      <c r="N252" s="1541"/>
      <c r="O252" s="1541"/>
      <c r="P252" s="1541"/>
      <c r="Q252" s="1541"/>
      <c r="R252" s="1541"/>
      <c r="S252" s="1541"/>
      <c r="T252" s="1541"/>
      <c r="U252" s="1541"/>
      <c r="V252" s="1564"/>
    </row>
    <row r="253" spans="1:39" s="1568" customFormat="1" ht="47.25" hidden="1">
      <c r="A253" s="1541"/>
      <c r="B253" s="1542"/>
      <c r="C253" s="984">
        <v>121</v>
      </c>
      <c r="D253" s="1683" t="s">
        <v>1139</v>
      </c>
      <c r="E253" s="1684" t="s">
        <v>23</v>
      </c>
      <c r="F253" s="984" t="s">
        <v>1140</v>
      </c>
      <c r="G253" s="1685">
        <v>0.5</v>
      </c>
      <c r="H253" s="1685"/>
      <c r="I253" s="1685">
        <v>0.5</v>
      </c>
      <c r="J253" s="984" t="s">
        <v>53</v>
      </c>
      <c r="K253" s="1684" t="s">
        <v>165</v>
      </c>
      <c r="L253" s="1683" t="s">
        <v>1132</v>
      </c>
      <c r="M253" s="1603"/>
      <c r="N253" s="1541"/>
      <c r="O253" s="1541"/>
      <c r="P253" s="1541"/>
      <c r="Q253" s="1541"/>
      <c r="R253" s="1541"/>
      <c r="S253" s="1541"/>
      <c r="T253" s="1541">
        <v>1</v>
      </c>
      <c r="U253" s="1563">
        <f>I253</f>
        <v>0.5</v>
      </c>
      <c r="V253" s="1564"/>
    </row>
    <row r="254" spans="1:39" s="1540" customFormat="1" hidden="1">
      <c r="A254" s="1530"/>
      <c r="B254" s="1531"/>
      <c r="C254" s="1914" t="s">
        <v>202</v>
      </c>
      <c r="D254" s="1914"/>
      <c r="E254" s="1532"/>
      <c r="F254" s="1532"/>
      <c r="G254" s="1533"/>
      <c r="H254" s="1534"/>
      <c r="I254" s="1535"/>
      <c r="J254" s="1536"/>
      <c r="K254" s="1532"/>
      <c r="L254" s="1532"/>
      <c r="M254" s="1537"/>
      <c r="N254" s="1538"/>
      <c r="O254" s="1538"/>
      <c r="P254" s="1538"/>
      <c r="Q254" s="1539"/>
      <c r="R254" s="1532"/>
      <c r="S254" s="1532"/>
      <c r="T254" s="1532"/>
      <c r="U254" s="1532"/>
      <c r="V254" s="1532"/>
    </row>
    <row r="255" spans="1:39" s="1572" customFormat="1" ht="32.25" hidden="1" customHeight="1">
      <c r="A255" s="1562"/>
      <c r="B255" s="1569"/>
      <c r="C255" s="1506" t="s">
        <v>252</v>
      </c>
      <c r="D255" s="1915" t="s">
        <v>1130</v>
      </c>
      <c r="E255" s="1915"/>
      <c r="F255" s="1915"/>
      <c r="G255" s="1543"/>
      <c r="H255" s="1536"/>
      <c r="I255" s="1686"/>
      <c r="J255" s="1536"/>
      <c r="K255" s="1536"/>
      <c r="L255" s="1545"/>
      <c r="M255" s="1570"/>
      <c r="N255" s="1571"/>
      <c r="O255" s="1571"/>
      <c r="P255" s="1571"/>
      <c r="Q255" s="1539"/>
      <c r="R255" s="1549"/>
      <c r="S255" s="1549"/>
      <c r="T255" s="1549"/>
      <c r="U255" s="1549"/>
      <c r="V255" s="1549"/>
      <c r="W255" s="1687"/>
      <c r="X255" s="1687"/>
      <c r="Y255" s="1687"/>
      <c r="Z255" s="1687"/>
      <c r="AA255" s="1687"/>
      <c r="AB255" s="1687"/>
      <c r="AC255" s="1687"/>
      <c r="AD255" s="1687"/>
      <c r="AE255" s="1687"/>
      <c r="AF255" s="1687"/>
      <c r="AG255" s="1687"/>
      <c r="AH255" s="1687"/>
      <c r="AI255" s="1687"/>
      <c r="AJ255" s="1687"/>
      <c r="AK255" s="1687"/>
      <c r="AL255" s="1687"/>
      <c r="AM255" s="1687"/>
    </row>
    <row r="256" spans="1:39" s="1573" customFormat="1" ht="30" hidden="1">
      <c r="A256" s="1562"/>
      <c r="B256" s="1569"/>
      <c r="C256" s="1688">
        <v>6</v>
      </c>
      <c r="D256" s="1689" t="s">
        <v>3061</v>
      </c>
      <c r="E256" s="1690" t="s">
        <v>12</v>
      </c>
      <c r="F256" s="1690" t="s">
        <v>3062</v>
      </c>
      <c r="G256" s="1690">
        <v>0.4</v>
      </c>
      <c r="H256" s="1690"/>
      <c r="I256" s="1690">
        <v>0.4</v>
      </c>
      <c r="J256" s="1688" t="s">
        <v>58</v>
      </c>
      <c r="K256" s="1690" t="s">
        <v>3063</v>
      </c>
      <c r="L256" s="1689" t="s">
        <v>3064</v>
      </c>
      <c r="M256" s="1570"/>
      <c r="N256" s="1562"/>
      <c r="O256" s="1562"/>
      <c r="P256" s="1562"/>
      <c r="Q256" s="1562"/>
      <c r="R256" s="1562"/>
      <c r="S256" s="1562"/>
      <c r="T256" s="1562"/>
      <c r="U256" s="1562"/>
      <c r="V256" s="1519"/>
      <c r="W256" s="1658"/>
      <c r="X256" s="1658"/>
      <c r="Y256" s="1658"/>
      <c r="Z256" s="1658"/>
      <c r="AA256" s="1658"/>
      <c r="AB256" s="1658"/>
      <c r="AC256" s="1658"/>
      <c r="AD256" s="1658"/>
      <c r="AE256" s="1658"/>
      <c r="AF256" s="1658"/>
      <c r="AG256" s="1658"/>
      <c r="AH256" s="1658"/>
      <c r="AI256" s="1658"/>
      <c r="AJ256" s="1658"/>
      <c r="AK256" s="1658"/>
      <c r="AL256" s="1658"/>
      <c r="AM256" s="1658"/>
    </row>
    <row r="257" spans="1:39" s="1573" customFormat="1" ht="30" hidden="1">
      <c r="A257" s="1562"/>
      <c r="B257" s="1569"/>
      <c r="C257" s="1688">
        <v>7</v>
      </c>
      <c r="D257" s="1689" t="s">
        <v>3065</v>
      </c>
      <c r="E257" s="1690" t="s">
        <v>23</v>
      </c>
      <c r="F257" s="1690" t="s">
        <v>3062</v>
      </c>
      <c r="G257" s="1690">
        <v>0.5</v>
      </c>
      <c r="H257" s="1690"/>
      <c r="I257" s="1690">
        <v>0.5</v>
      </c>
      <c r="J257" s="1688" t="s">
        <v>58</v>
      </c>
      <c r="K257" s="1690" t="s">
        <v>3066</v>
      </c>
      <c r="L257" s="1689" t="s">
        <v>3064</v>
      </c>
      <c r="M257" s="1570"/>
      <c r="N257" s="1562"/>
      <c r="O257" s="1562"/>
      <c r="P257" s="1562"/>
      <c r="Q257" s="1562"/>
      <c r="R257" s="1562"/>
      <c r="S257" s="1562"/>
      <c r="T257" s="1562"/>
      <c r="U257" s="1562"/>
      <c r="V257" s="1519"/>
      <c r="W257" s="1658"/>
      <c r="X257" s="1658"/>
      <c r="Y257" s="1658"/>
      <c r="Z257" s="1658"/>
      <c r="AA257" s="1658"/>
      <c r="AB257" s="1658"/>
      <c r="AC257" s="1658"/>
      <c r="AD257" s="1658"/>
      <c r="AE257" s="1658"/>
      <c r="AF257" s="1658"/>
      <c r="AG257" s="1658"/>
      <c r="AH257" s="1658"/>
      <c r="AI257" s="1658"/>
      <c r="AJ257" s="1658"/>
      <c r="AK257" s="1658"/>
      <c r="AL257" s="1658"/>
      <c r="AM257" s="1658"/>
    </row>
    <row r="258" spans="1:39" s="1573" customFormat="1" ht="30" hidden="1">
      <c r="A258" s="1562"/>
      <c r="B258" s="1569"/>
      <c r="C258" s="1688">
        <v>8</v>
      </c>
      <c r="D258" s="1689" t="s">
        <v>3067</v>
      </c>
      <c r="E258" s="1690" t="s">
        <v>12</v>
      </c>
      <c r="F258" s="1690" t="s">
        <v>3062</v>
      </c>
      <c r="G258" s="1690">
        <v>0.3</v>
      </c>
      <c r="H258" s="1690"/>
      <c r="I258" s="1690">
        <v>0.3</v>
      </c>
      <c r="J258" s="1688" t="s">
        <v>58</v>
      </c>
      <c r="K258" s="1690" t="s">
        <v>3068</v>
      </c>
      <c r="L258" s="1689" t="s">
        <v>3064</v>
      </c>
      <c r="M258" s="1570"/>
      <c r="N258" s="1562"/>
      <c r="O258" s="1562"/>
      <c r="P258" s="1562"/>
      <c r="Q258" s="1562"/>
      <c r="R258" s="1562"/>
      <c r="S258" s="1562"/>
      <c r="T258" s="1562"/>
      <c r="U258" s="1562"/>
      <c r="V258" s="1519"/>
      <c r="W258" s="1658"/>
      <c r="X258" s="1658"/>
      <c r="Y258" s="1658"/>
      <c r="Z258" s="1658"/>
      <c r="AA258" s="1658"/>
      <c r="AB258" s="1658"/>
      <c r="AC258" s="1658"/>
      <c r="AD258" s="1658"/>
      <c r="AE258" s="1658"/>
      <c r="AF258" s="1658"/>
      <c r="AG258" s="1658"/>
      <c r="AH258" s="1658"/>
      <c r="AI258" s="1658"/>
      <c r="AJ258" s="1658"/>
      <c r="AK258" s="1658"/>
      <c r="AL258" s="1658"/>
      <c r="AM258" s="1658"/>
    </row>
    <row r="259" spans="1:39" s="1573" customFormat="1" ht="30" hidden="1">
      <c r="A259" s="1562"/>
      <c r="B259" s="1569"/>
      <c r="C259" s="1688">
        <v>9</v>
      </c>
      <c r="D259" s="1689" t="s">
        <v>3069</v>
      </c>
      <c r="E259" s="1690" t="s">
        <v>12</v>
      </c>
      <c r="F259" s="1690" t="s">
        <v>3062</v>
      </c>
      <c r="G259" s="1690">
        <v>0.8</v>
      </c>
      <c r="H259" s="1690"/>
      <c r="I259" s="1690">
        <v>0.8</v>
      </c>
      <c r="J259" s="1688" t="s">
        <v>58</v>
      </c>
      <c r="K259" s="1690" t="s">
        <v>3070</v>
      </c>
      <c r="L259" s="1689" t="s">
        <v>3064</v>
      </c>
      <c r="M259" s="1570"/>
      <c r="N259" s="1562"/>
      <c r="O259" s="1562"/>
      <c r="P259" s="1562"/>
      <c r="Q259" s="1562"/>
      <c r="R259" s="1562"/>
      <c r="S259" s="1562"/>
      <c r="T259" s="1562"/>
      <c r="U259" s="1562"/>
      <c r="V259" s="1519"/>
      <c r="W259" s="1658"/>
      <c r="X259" s="1658"/>
      <c r="Y259" s="1658"/>
      <c r="Z259" s="1658"/>
      <c r="AA259" s="1658"/>
      <c r="AB259" s="1658"/>
      <c r="AC259" s="1658"/>
      <c r="AD259" s="1658"/>
      <c r="AE259" s="1658"/>
      <c r="AF259" s="1658"/>
      <c r="AG259" s="1658"/>
      <c r="AH259" s="1658"/>
      <c r="AI259" s="1658"/>
      <c r="AJ259" s="1658"/>
      <c r="AK259" s="1658"/>
      <c r="AL259" s="1658"/>
      <c r="AM259" s="1658"/>
    </row>
    <row r="260" spans="1:39" s="1573" customFormat="1" ht="30" hidden="1">
      <c r="A260" s="1562"/>
      <c r="B260" s="1569"/>
      <c r="C260" s="1688">
        <v>10</v>
      </c>
      <c r="D260" s="1689" t="s">
        <v>3071</v>
      </c>
      <c r="E260" s="1690" t="s">
        <v>12</v>
      </c>
      <c r="F260" s="1690" t="s">
        <v>3062</v>
      </c>
      <c r="G260" s="1690">
        <v>6</v>
      </c>
      <c r="H260" s="1690"/>
      <c r="I260" s="1690">
        <v>6</v>
      </c>
      <c r="J260" s="1688" t="s">
        <v>58</v>
      </c>
      <c r="K260" s="1690" t="s">
        <v>3072</v>
      </c>
      <c r="L260" s="1689" t="s">
        <v>3064</v>
      </c>
      <c r="M260" s="1570"/>
      <c r="N260" s="1562"/>
      <c r="O260" s="1562"/>
      <c r="P260" s="1562"/>
      <c r="Q260" s="1562"/>
      <c r="R260" s="1562"/>
      <c r="S260" s="1562"/>
      <c r="T260" s="1562"/>
      <c r="U260" s="1562"/>
      <c r="V260" s="1519"/>
      <c r="W260" s="1658"/>
      <c r="X260" s="1658"/>
      <c r="Y260" s="1658"/>
      <c r="Z260" s="1658"/>
      <c r="AA260" s="1658"/>
      <c r="AB260" s="1658"/>
      <c r="AC260" s="1658"/>
      <c r="AD260" s="1658"/>
      <c r="AE260" s="1658"/>
      <c r="AF260" s="1658"/>
      <c r="AG260" s="1658"/>
      <c r="AH260" s="1658"/>
      <c r="AI260" s="1658"/>
      <c r="AJ260" s="1658"/>
      <c r="AK260" s="1658"/>
      <c r="AL260" s="1658"/>
      <c r="AM260" s="1658"/>
    </row>
    <row r="261" spans="1:39" s="1573" customFormat="1" ht="30" hidden="1">
      <c r="A261" s="1562"/>
      <c r="B261" s="1569"/>
      <c r="C261" s="1688">
        <v>11</v>
      </c>
      <c r="D261" s="1689" t="s">
        <v>3073</v>
      </c>
      <c r="E261" s="1690" t="s">
        <v>12</v>
      </c>
      <c r="F261" s="1690" t="s">
        <v>3062</v>
      </c>
      <c r="G261" s="1690">
        <v>4.4000000000000004</v>
      </c>
      <c r="H261" s="1690"/>
      <c r="I261" s="1690">
        <v>4.4000000000000004</v>
      </c>
      <c r="J261" s="1688" t="s">
        <v>58</v>
      </c>
      <c r="K261" s="1690" t="s">
        <v>3074</v>
      </c>
      <c r="L261" s="1689" t="s">
        <v>3064</v>
      </c>
      <c r="M261" s="1570"/>
      <c r="N261" s="1562"/>
      <c r="O261" s="1562"/>
      <c r="P261" s="1562"/>
      <c r="Q261" s="1562"/>
      <c r="R261" s="1562"/>
      <c r="S261" s="1562"/>
      <c r="T261" s="1562"/>
      <c r="U261" s="1562"/>
      <c r="V261" s="1519"/>
      <c r="W261" s="1658"/>
      <c r="X261" s="1658"/>
      <c r="Y261" s="1658"/>
      <c r="Z261" s="1658"/>
      <c r="AA261" s="1658"/>
      <c r="AB261" s="1658"/>
      <c r="AC261" s="1658"/>
      <c r="AD261" s="1658"/>
      <c r="AE261" s="1658"/>
      <c r="AF261" s="1658"/>
      <c r="AG261" s="1658"/>
      <c r="AH261" s="1658"/>
      <c r="AI261" s="1658"/>
      <c r="AJ261" s="1658"/>
      <c r="AK261" s="1658"/>
      <c r="AL261" s="1658"/>
      <c r="AM261" s="1658"/>
    </row>
    <row r="262" spans="1:39" s="1573" customFormat="1" ht="30" hidden="1">
      <c r="A262" s="1562"/>
      <c r="B262" s="1569"/>
      <c r="C262" s="1688">
        <v>12</v>
      </c>
      <c r="D262" s="1689" t="s">
        <v>3075</v>
      </c>
      <c r="E262" s="1690" t="s">
        <v>12</v>
      </c>
      <c r="F262" s="1690" t="s">
        <v>3062</v>
      </c>
      <c r="G262" s="1690">
        <v>1.2</v>
      </c>
      <c r="H262" s="1690"/>
      <c r="I262" s="1690">
        <v>1.2</v>
      </c>
      <c r="J262" s="1688" t="s">
        <v>58</v>
      </c>
      <c r="K262" s="1690" t="s">
        <v>3076</v>
      </c>
      <c r="L262" s="1689" t="s">
        <v>3064</v>
      </c>
      <c r="M262" s="1570"/>
      <c r="N262" s="1562"/>
      <c r="O262" s="1562"/>
      <c r="P262" s="1562"/>
      <c r="Q262" s="1562"/>
      <c r="R262" s="1562"/>
      <c r="S262" s="1562"/>
      <c r="T262" s="1562"/>
      <c r="U262" s="1562"/>
      <c r="V262" s="1519"/>
      <c r="W262" s="1658"/>
      <c r="X262" s="1658"/>
      <c r="Y262" s="1658"/>
      <c r="Z262" s="1658"/>
      <c r="AA262" s="1658"/>
      <c r="AB262" s="1658"/>
      <c r="AC262" s="1658"/>
      <c r="AD262" s="1658"/>
      <c r="AE262" s="1658"/>
      <c r="AF262" s="1658"/>
      <c r="AG262" s="1658"/>
      <c r="AH262" s="1658"/>
      <c r="AI262" s="1658"/>
      <c r="AJ262" s="1658"/>
      <c r="AK262" s="1658"/>
      <c r="AL262" s="1658"/>
      <c r="AM262" s="1658"/>
    </row>
    <row r="263" spans="1:39" s="1573" customFormat="1" ht="45" hidden="1">
      <c r="A263" s="1562"/>
      <c r="B263" s="1569"/>
      <c r="C263" s="1688">
        <v>13</v>
      </c>
      <c r="D263" s="1689" t="s">
        <v>3077</v>
      </c>
      <c r="E263" s="1690" t="s">
        <v>12</v>
      </c>
      <c r="F263" s="1690" t="s">
        <v>3062</v>
      </c>
      <c r="G263" s="1690">
        <v>1.8</v>
      </c>
      <c r="H263" s="1690"/>
      <c r="I263" s="1690">
        <v>1.8</v>
      </c>
      <c r="J263" s="1688" t="s">
        <v>58</v>
      </c>
      <c r="K263" s="1690" t="s">
        <v>3078</v>
      </c>
      <c r="L263" s="1689" t="s">
        <v>3064</v>
      </c>
      <c r="M263" s="1570"/>
      <c r="N263" s="1562"/>
      <c r="O263" s="1562"/>
      <c r="P263" s="1562"/>
      <c r="Q263" s="1562"/>
      <c r="R263" s="1562"/>
      <c r="S263" s="1562"/>
      <c r="T263" s="1562"/>
      <c r="U263" s="1562"/>
      <c r="V263" s="1519"/>
      <c r="W263" s="1658"/>
      <c r="X263" s="1658"/>
      <c r="Y263" s="1658"/>
      <c r="Z263" s="1658"/>
      <c r="AA263" s="1658"/>
      <c r="AB263" s="1658"/>
      <c r="AC263" s="1658"/>
      <c r="AD263" s="1658"/>
      <c r="AE263" s="1658"/>
      <c r="AF263" s="1658"/>
      <c r="AG263" s="1658"/>
      <c r="AH263" s="1658"/>
      <c r="AI263" s="1658"/>
      <c r="AJ263" s="1658"/>
      <c r="AK263" s="1658"/>
      <c r="AL263" s="1658"/>
      <c r="AM263" s="1658"/>
    </row>
    <row r="264" spans="1:39" s="1573" customFormat="1" ht="30" hidden="1">
      <c r="A264" s="1562"/>
      <c r="B264" s="1569"/>
      <c r="C264" s="1688">
        <v>14</v>
      </c>
      <c r="D264" s="1689" t="s">
        <v>3079</v>
      </c>
      <c r="E264" s="1690" t="s">
        <v>12</v>
      </c>
      <c r="F264" s="1690" t="s">
        <v>3062</v>
      </c>
      <c r="G264" s="1690">
        <v>0.5</v>
      </c>
      <c r="H264" s="1690"/>
      <c r="I264" s="1690">
        <v>0.5</v>
      </c>
      <c r="J264" s="1688" t="s">
        <v>58</v>
      </c>
      <c r="K264" s="1690" t="s">
        <v>3080</v>
      </c>
      <c r="L264" s="1689" t="s">
        <v>3064</v>
      </c>
      <c r="M264" s="1570"/>
      <c r="N264" s="1562"/>
      <c r="O264" s="1562"/>
      <c r="P264" s="1562"/>
      <c r="Q264" s="1562"/>
      <c r="R264" s="1562"/>
      <c r="S264" s="1562"/>
      <c r="T264" s="1562"/>
      <c r="U264" s="1562"/>
      <c r="V264" s="1519"/>
      <c r="W264" s="1658"/>
      <c r="X264" s="1658"/>
      <c r="Y264" s="1658"/>
      <c r="Z264" s="1658"/>
      <c r="AA264" s="1658"/>
      <c r="AB264" s="1658"/>
      <c r="AC264" s="1658"/>
      <c r="AD264" s="1658"/>
      <c r="AE264" s="1658"/>
      <c r="AF264" s="1658"/>
      <c r="AG264" s="1658"/>
      <c r="AH264" s="1658"/>
      <c r="AI264" s="1658"/>
      <c r="AJ264" s="1658"/>
      <c r="AK264" s="1658"/>
      <c r="AL264" s="1658"/>
      <c r="AM264" s="1658"/>
    </row>
    <row r="265" spans="1:39" s="1573" customFormat="1" ht="30" hidden="1">
      <c r="A265" s="1562"/>
      <c r="B265" s="1569"/>
      <c r="C265" s="1688">
        <v>15</v>
      </c>
      <c r="D265" s="1689" t="s">
        <v>3081</v>
      </c>
      <c r="E265" s="1690" t="s">
        <v>23</v>
      </c>
      <c r="F265" s="1690" t="s">
        <v>3062</v>
      </c>
      <c r="G265" s="1690">
        <v>2.5</v>
      </c>
      <c r="H265" s="1690"/>
      <c r="I265" s="1690">
        <v>2.5</v>
      </c>
      <c r="J265" s="1688" t="s">
        <v>58</v>
      </c>
      <c r="K265" s="1690" t="s">
        <v>3082</v>
      </c>
      <c r="L265" s="1689" t="s">
        <v>3064</v>
      </c>
      <c r="M265" s="1570"/>
      <c r="N265" s="1562"/>
      <c r="O265" s="1562"/>
      <c r="P265" s="1562"/>
      <c r="Q265" s="1562"/>
      <c r="R265" s="1562"/>
      <c r="S265" s="1562"/>
      <c r="T265" s="1562"/>
      <c r="U265" s="1562"/>
      <c r="V265" s="1519"/>
      <c r="W265" s="1658"/>
      <c r="X265" s="1658"/>
      <c r="Y265" s="1658"/>
      <c r="Z265" s="1658"/>
      <c r="AA265" s="1658"/>
      <c r="AB265" s="1658"/>
      <c r="AC265" s="1658"/>
      <c r="AD265" s="1658"/>
      <c r="AE265" s="1658"/>
      <c r="AF265" s="1658"/>
      <c r="AG265" s="1658"/>
      <c r="AH265" s="1658"/>
      <c r="AI265" s="1658"/>
      <c r="AJ265" s="1658"/>
      <c r="AK265" s="1658"/>
      <c r="AL265" s="1658"/>
      <c r="AM265" s="1658"/>
    </row>
    <row r="266" spans="1:39" s="1573" customFormat="1" ht="30" hidden="1">
      <c r="A266" s="1562"/>
      <c r="B266" s="1569"/>
      <c r="C266" s="1688">
        <v>16</v>
      </c>
      <c r="D266" s="1689" t="s">
        <v>3083</v>
      </c>
      <c r="E266" s="1690" t="s">
        <v>23</v>
      </c>
      <c r="F266" s="1690" t="s">
        <v>3062</v>
      </c>
      <c r="G266" s="1690">
        <v>2</v>
      </c>
      <c r="H266" s="1690"/>
      <c r="I266" s="1690">
        <v>2</v>
      </c>
      <c r="J266" s="1688" t="s">
        <v>58</v>
      </c>
      <c r="K266" s="1690" t="s">
        <v>3084</v>
      </c>
      <c r="L266" s="1689" t="s">
        <v>3064</v>
      </c>
      <c r="M266" s="1570"/>
      <c r="N266" s="1562"/>
      <c r="O266" s="1562"/>
      <c r="P266" s="1562"/>
      <c r="Q266" s="1562"/>
      <c r="R266" s="1562"/>
      <c r="S266" s="1562"/>
      <c r="T266" s="1562"/>
      <c r="U266" s="1562"/>
      <c r="V266" s="1519"/>
      <c r="W266" s="1658"/>
      <c r="X266" s="1658"/>
      <c r="Y266" s="1658"/>
      <c r="Z266" s="1658"/>
      <c r="AA266" s="1658"/>
      <c r="AB266" s="1658"/>
      <c r="AC266" s="1658"/>
      <c r="AD266" s="1658"/>
      <c r="AE266" s="1658"/>
      <c r="AF266" s="1658"/>
      <c r="AG266" s="1658"/>
      <c r="AH266" s="1658"/>
      <c r="AI266" s="1658"/>
      <c r="AJ266" s="1658"/>
      <c r="AK266" s="1658"/>
      <c r="AL266" s="1658"/>
      <c r="AM266" s="1658"/>
    </row>
    <row r="267" spans="1:39" s="1573" customFormat="1" ht="30" hidden="1">
      <c r="A267" s="1562"/>
      <c r="B267" s="1569"/>
      <c r="C267" s="1688">
        <v>17</v>
      </c>
      <c r="D267" s="1689" t="s">
        <v>3085</v>
      </c>
      <c r="E267" s="1690" t="s">
        <v>59</v>
      </c>
      <c r="F267" s="1690" t="s">
        <v>3062</v>
      </c>
      <c r="G267" s="1690">
        <v>0.6</v>
      </c>
      <c r="H267" s="1690"/>
      <c r="I267" s="1690">
        <v>0.6</v>
      </c>
      <c r="J267" s="1688" t="s">
        <v>58</v>
      </c>
      <c r="K267" s="1690" t="s">
        <v>3066</v>
      </c>
      <c r="L267" s="1689" t="s">
        <v>3064</v>
      </c>
      <c r="M267" s="1570"/>
      <c r="N267" s="1562"/>
      <c r="O267" s="1562"/>
      <c r="P267" s="1562"/>
      <c r="Q267" s="1562"/>
      <c r="R267" s="1562"/>
      <c r="S267" s="1562"/>
      <c r="T267" s="1562"/>
      <c r="U267" s="1562"/>
      <c r="V267" s="1519"/>
      <c r="W267" s="1658"/>
      <c r="X267" s="1658"/>
      <c r="Y267" s="1658"/>
      <c r="Z267" s="1658"/>
      <c r="AA267" s="1658"/>
      <c r="AB267" s="1658"/>
      <c r="AC267" s="1658"/>
      <c r="AD267" s="1658"/>
      <c r="AE267" s="1658"/>
      <c r="AF267" s="1658"/>
      <c r="AG267" s="1658"/>
      <c r="AH267" s="1658"/>
      <c r="AI267" s="1658"/>
      <c r="AJ267" s="1658"/>
      <c r="AK267" s="1658"/>
      <c r="AL267" s="1658"/>
      <c r="AM267" s="1658"/>
    </row>
    <row r="268" spans="1:39" s="1573" customFormat="1" ht="30" hidden="1">
      <c r="A268" s="1562"/>
      <c r="B268" s="1569"/>
      <c r="C268" s="1688">
        <v>18</v>
      </c>
      <c r="D268" s="1689" t="s">
        <v>3086</v>
      </c>
      <c r="E268" s="1690" t="s">
        <v>23</v>
      </c>
      <c r="F268" s="1690" t="s">
        <v>3062</v>
      </c>
      <c r="G268" s="1690">
        <v>0.6</v>
      </c>
      <c r="H268" s="1690">
        <v>0.15</v>
      </c>
      <c r="I268" s="1690">
        <v>0.6</v>
      </c>
      <c r="J268" s="1688" t="s">
        <v>58</v>
      </c>
      <c r="K268" s="1690" t="s">
        <v>3087</v>
      </c>
      <c r="L268" s="1689" t="s">
        <v>3064</v>
      </c>
      <c r="M268" s="1570"/>
      <c r="N268" s="1562"/>
      <c r="O268" s="1562"/>
      <c r="P268" s="1562"/>
      <c r="Q268" s="1562"/>
      <c r="R268" s="1562"/>
      <c r="S268" s="1562"/>
      <c r="T268" s="1562"/>
      <c r="U268" s="1562"/>
      <c r="V268" s="1519"/>
      <c r="W268" s="1658"/>
      <c r="X268" s="1658"/>
      <c r="Y268" s="1658"/>
      <c r="Z268" s="1658"/>
      <c r="AA268" s="1658"/>
      <c r="AB268" s="1658"/>
      <c r="AC268" s="1658"/>
      <c r="AD268" s="1658"/>
      <c r="AE268" s="1658"/>
      <c r="AF268" s="1658"/>
      <c r="AG268" s="1658"/>
      <c r="AH268" s="1658"/>
      <c r="AI268" s="1658"/>
      <c r="AJ268" s="1658"/>
      <c r="AK268" s="1658"/>
      <c r="AL268" s="1658"/>
      <c r="AM268" s="1658"/>
    </row>
    <row r="269" spans="1:39" s="1573" customFormat="1" ht="30" hidden="1">
      <c r="A269" s="1562"/>
      <c r="B269" s="1569"/>
      <c r="C269" s="1688">
        <v>19</v>
      </c>
      <c r="D269" s="1689" t="s">
        <v>3088</v>
      </c>
      <c r="E269" s="1690" t="s">
        <v>23</v>
      </c>
      <c r="F269" s="1690" t="s">
        <v>3062</v>
      </c>
      <c r="G269" s="1690">
        <v>0.28000000000000003</v>
      </c>
      <c r="H269" s="1690"/>
      <c r="I269" s="1690">
        <v>0.28000000000000003</v>
      </c>
      <c r="J269" s="1688" t="s">
        <v>58</v>
      </c>
      <c r="K269" s="1690" t="s">
        <v>3080</v>
      </c>
      <c r="L269" s="1689" t="s">
        <v>3064</v>
      </c>
      <c r="M269" s="1570"/>
      <c r="N269" s="1562"/>
      <c r="O269" s="1562"/>
      <c r="P269" s="1562"/>
      <c r="Q269" s="1562"/>
      <c r="R269" s="1562"/>
      <c r="S269" s="1562"/>
      <c r="T269" s="1562"/>
      <c r="U269" s="1562"/>
      <c r="V269" s="1519"/>
      <c r="W269" s="1658"/>
      <c r="X269" s="1658"/>
      <c r="Y269" s="1658"/>
      <c r="Z269" s="1658"/>
      <c r="AA269" s="1658"/>
      <c r="AB269" s="1658"/>
      <c r="AC269" s="1658"/>
      <c r="AD269" s="1658"/>
      <c r="AE269" s="1658"/>
      <c r="AF269" s="1658"/>
      <c r="AG269" s="1658"/>
      <c r="AH269" s="1658"/>
      <c r="AI269" s="1658"/>
      <c r="AJ269" s="1658"/>
      <c r="AK269" s="1658"/>
      <c r="AL269" s="1658"/>
      <c r="AM269" s="1658"/>
    </row>
    <row r="270" spans="1:39" s="1573" customFormat="1" ht="45" hidden="1">
      <c r="A270" s="1562"/>
      <c r="B270" s="1569"/>
      <c r="C270" s="1688">
        <v>20</v>
      </c>
      <c r="D270" s="1689" t="s">
        <v>3089</v>
      </c>
      <c r="E270" s="1690" t="s">
        <v>23</v>
      </c>
      <c r="F270" s="1690" t="s">
        <v>3062</v>
      </c>
      <c r="G270" s="1690">
        <v>0.6</v>
      </c>
      <c r="H270" s="1690">
        <v>0</v>
      </c>
      <c r="I270" s="1690">
        <v>0.6</v>
      </c>
      <c r="J270" s="1688" t="s">
        <v>58</v>
      </c>
      <c r="K270" s="1690" t="s">
        <v>3072</v>
      </c>
      <c r="L270" s="1689" t="s">
        <v>3064</v>
      </c>
      <c r="M270" s="1570"/>
      <c r="N270" s="1562"/>
      <c r="O270" s="1562"/>
      <c r="P270" s="1562"/>
      <c r="Q270" s="1562"/>
      <c r="R270" s="1562"/>
      <c r="S270" s="1562"/>
      <c r="T270" s="1562"/>
      <c r="U270" s="1562"/>
      <c r="V270" s="1519"/>
      <c r="W270" s="1658"/>
      <c r="X270" s="1658"/>
      <c r="Y270" s="1658"/>
      <c r="Z270" s="1658"/>
      <c r="AA270" s="1658"/>
      <c r="AB270" s="1658"/>
      <c r="AC270" s="1658"/>
      <c r="AD270" s="1658"/>
      <c r="AE270" s="1658"/>
      <c r="AF270" s="1658"/>
      <c r="AG270" s="1658"/>
      <c r="AH270" s="1658"/>
      <c r="AI270" s="1658"/>
      <c r="AJ270" s="1658"/>
      <c r="AK270" s="1658"/>
      <c r="AL270" s="1658"/>
      <c r="AM270" s="1658"/>
    </row>
    <row r="271" spans="1:39" s="1573" customFormat="1" ht="45" hidden="1">
      <c r="A271" s="1562"/>
      <c r="B271" s="1569"/>
      <c r="C271" s="1688">
        <v>21</v>
      </c>
      <c r="D271" s="1689" t="s">
        <v>3090</v>
      </c>
      <c r="E271" s="1690" t="s">
        <v>24</v>
      </c>
      <c r="F271" s="1690" t="s">
        <v>3062</v>
      </c>
      <c r="G271" s="1690">
        <v>1</v>
      </c>
      <c r="H271" s="1690">
        <v>1</v>
      </c>
      <c r="I271" s="1690">
        <v>1</v>
      </c>
      <c r="J271" s="1688" t="s">
        <v>58</v>
      </c>
      <c r="K271" s="1690" t="s">
        <v>3091</v>
      </c>
      <c r="L271" s="1689" t="s">
        <v>3064</v>
      </c>
      <c r="M271" s="1570"/>
      <c r="N271" s="1562"/>
      <c r="O271" s="1562"/>
      <c r="P271" s="1562"/>
      <c r="Q271" s="1562"/>
      <c r="R271" s="1562"/>
      <c r="S271" s="1562"/>
      <c r="T271" s="1562"/>
      <c r="U271" s="1562"/>
      <c r="V271" s="1519"/>
      <c r="W271" s="1658"/>
      <c r="X271" s="1658"/>
      <c r="Y271" s="1658"/>
      <c r="Z271" s="1658"/>
      <c r="AA271" s="1658"/>
      <c r="AB271" s="1658"/>
      <c r="AC271" s="1658"/>
      <c r="AD271" s="1658"/>
      <c r="AE271" s="1658"/>
      <c r="AF271" s="1658"/>
      <c r="AG271" s="1658"/>
      <c r="AH271" s="1658"/>
      <c r="AI271" s="1658"/>
      <c r="AJ271" s="1658"/>
      <c r="AK271" s="1658"/>
      <c r="AL271" s="1658"/>
      <c r="AM271" s="1658"/>
    </row>
    <row r="272" spans="1:39" s="1573" customFormat="1" ht="45" hidden="1">
      <c r="A272" s="1562"/>
      <c r="B272" s="1569"/>
      <c r="C272" s="1688">
        <v>22</v>
      </c>
      <c r="D272" s="1689" t="s">
        <v>3092</v>
      </c>
      <c r="E272" s="1690" t="s">
        <v>24</v>
      </c>
      <c r="F272" s="1690" t="s">
        <v>3062</v>
      </c>
      <c r="G272" s="1690">
        <v>1.6</v>
      </c>
      <c r="H272" s="1690"/>
      <c r="I272" s="1690">
        <v>1.6</v>
      </c>
      <c r="J272" s="1688" t="s">
        <v>58</v>
      </c>
      <c r="K272" s="1690" t="s">
        <v>3093</v>
      </c>
      <c r="L272" s="1689" t="s">
        <v>3094</v>
      </c>
      <c r="M272" s="1570"/>
      <c r="N272" s="1562"/>
      <c r="O272" s="1562"/>
      <c r="P272" s="1562"/>
      <c r="Q272" s="1562"/>
      <c r="R272" s="1562"/>
      <c r="S272" s="1562"/>
      <c r="T272" s="1562"/>
      <c r="U272" s="1562"/>
      <c r="V272" s="1519"/>
      <c r="W272" s="1658"/>
      <c r="X272" s="1658"/>
      <c r="Y272" s="1658"/>
      <c r="Z272" s="1658"/>
      <c r="AA272" s="1658"/>
      <c r="AB272" s="1658"/>
      <c r="AC272" s="1658"/>
      <c r="AD272" s="1658"/>
      <c r="AE272" s="1658"/>
      <c r="AF272" s="1658"/>
      <c r="AG272" s="1658"/>
      <c r="AH272" s="1658"/>
      <c r="AI272" s="1658"/>
      <c r="AJ272" s="1658"/>
      <c r="AK272" s="1658"/>
      <c r="AL272" s="1658"/>
      <c r="AM272" s="1658"/>
    </row>
    <row r="273" spans="1:39" s="1573" customFormat="1" ht="45" hidden="1">
      <c r="A273" s="1562"/>
      <c r="B273" s="1569"/>
      <c r="C273" s="1688">
        <v>23</v>
      </c>
      <c r="D273" s="1689" t="s">
        <v>3095</v>
      </c>
      <c r="E273" s="1690" t="s">
        <v>24</v>
      </c>
      <c r="F273" s="1690" t="s">
        <v>3062</v>
      </c>
      <c r="G273" s="1690">
        <v>1.2</v>
      </c>
      <c r="H273" s="1690"/>
      <c r="I273" s="1690">
        <v>1.2</v>
      </c>
      <c r="J273" s="1688" t="s">
        <v>58</v>
      </c>
      <c r="K273" s="1690" t="s">
        <v>3096</v>
      </c>
      <c r="L273" s="1689" t="s">
        <v>3094</v>
      </c>
      <c r="M273" s="1570"/>
      <c r="N273" s="1562"/>
      <c r="O273" s="1562"/>
      <c r="P273" s="1562"/>
      <c r="Q273" s="1562"/>
      <c r="R273" s="1562"/>
      <c r="S273" s="1562"/>
      <c r="T273" s="1562"/>
      <c r="U273" s="1562"/>
      <c r="V273" s="1519"/>
      <c r="W273" s="1658"/>
      <c r="X273" s="1658"/>
      <c r="Y273" s="1658"/>
      <c r="Z273" s="1658"/>
      <c r="AA273" s="1658"/>
      <c r="AB273" s="1658"/>
      <c r="AC273" s="1658"/>
      <c r="AD273" s="1658"/>
      <c r="AE273" s="1658"/>
      <c r="AF273" s="1658"/>
      <c r="AG273" s="1658"/>
      <c r="AH273" s="1658"/>
      <c r="AI273" s="1658"/>
      <c r="AJ273" s="1658"/>
      <c r="AK273" s="1658"/>
      <c r="AL273" s="1658"/>
      <c r="AM273" s="1658"/>
    </row>
    <row r="274" spans="1:39" s="1573" customFormat="1" ht="45" hidden="1">
      <c r="A274" s="1562"/>
      <c r="B274" s="1569"/>
      <c r="C274" s="1688">
        <v>24</v>
      </c>
      <c r="D274" s="1689" t="s">
        <v>3097</v>
      </c>
      <c r="E274" s="1690" t="s">
        <v>24</v>
      </c>
      <c r="F274" s="1690" t="s">
        <v>3062</v>
      </c>
      <c r="G274" s="1690">
        <v>1.1000000000000001</v>
      </c>
      <c r="H274" s="1690">
        <v>1.1000000000000001</v>
      </c>
      <c r="I274" s="1690">
        <v>1.1000000000000001</v>
      </c>
      <c r="J274" s="1688" t="s">
        <v>58</v>
      </c>
      <c r="K274" s="1690" t="s">
        <v>3098</v>
      </c>
      <c r="L274" s="1689" t="s">
        <v>3064</v>
      </c>
      <c r="M274" s="1570"/>
      <c r="N274" s="1562"/>
      <c r="O274" s="1562"/>
      <c r="P274" s="1562"/>
      <c r="Q274" s="1562"/>
      <c r="R274" s="1562"/>
      <c r="S274" s="1562"/>
      <c r="T274" s="1562"/>
      <c r="U274" s="1562"/>
      <c r="V274" s="1519"/>
      <c r="W274" s="1658"/>
      <c r="X274" s="1658"/>
      <c r="Y274" s="1658"/>
      <c r="Z274" s="1658"/>
      <c r="AA274" s="1658"/>
      <c r="AB274" s="1658"/>
      <c r="AC274" s="1658"/>
      <c r="AD274" s="1658"/>
      <c r="AE274" s="1658"/>
      <c r="AF274" s="1658"/>
      <c r="AG274" s="1658"/>
      <c r="AH274" s="1658"/>
      <c r="AI274" s="1658"/>
      <c r="AJ274" s="1658"/>
      <c r="AK274" s="1658"/>
      <c r="AL274" s="1658"/>
      <c r="AM274" s="1658"/>
    </row>
    <row r="275" spans="1:39" s="1573" customFormat="1" ht="45" hidden="1">
      <c r="A275" s="1562"/>
      <c r="B275" s="1569"/>
      <c r="C275" s="1688">
        <v>25</v>
      </c>
      <c r="D275" s="1689" t="s">
        <v>3099</v>
      </c>
      <c r="E275" s="1690" t="s">
        <v>24</v>
      </c>
      <c r="F275" s="1690" t="s">
        <v>3062</v>
      </c>
      <c r="G275" s="1690">
        <v>1.3</v>
      </c>
      <c r="H275" s="1690">
        <v>1.3</v>
      </c>
      <c r="I275" s="1690">
        <v>1.3</v>
      </c>
      <c r="J275" s="1688" t="s">
        <v>58</v>
      </c>
      <c r="K275" s="1690" t="s">
        <v>3100</v>
      </c>
      <c r="L275" s="1689" t="s">
        <v>3064</v>
      </c>
      <c r="M275" s="1570"/>
      <c r="N275" s="1562"/>
      <c r="O275" s="1562"/>
      <c r="P275" s="1562"/>
      <c r="Q275" s="1562"/>
      <c r="R275" s="1562"/>
      <c r="S275" s="1562"/>
      <c r="T275" s="1562"/>
      <c r="U275" s="1562"/>
      <c r="V275" s="1519"/>
      <c r="W275" s="1658"/>
      <c r="X275" s="1658"/>
      <c r="Y275" s="1658"/>
      <c r="Z275" s="1658"/>
      <c r="AA275" s="1658"/>
      <c r="AB275" s="1658"/>
      <c r="AC275" s="1658"/>
      <c r="AD275" s="1658"/>
      <c r="AE275" s="1658"/>
      <c r="AF275" s="1658"/>
      <c r="AG275" s="1658"/>
      <c r="AH275" s="1658"/>
      <c r="AI275" s="1658"/>
      <c r="AJ275" s="1658"/>
      <c r="AK275" s="1658"/>
      <c r="AL275" s="1658"/>
      <c r="AM275" s="1658"/>
    </row>
    <row r="276" spans="1:39" s="1573" customFormat="1" ht="45" hidden="1">
      <c r="A276" s="1562"/>
      <c r="B276" s="1569"/>
      <c r="C276" s="1688">
        <v>26</v>
      </c>
      <c r="D276" s="1689" t="s">
        <v>3101</v>
      </c>
      <c r="E276" s="1690" t="s">
        <v>24</v>
      </c>
      <c r="F276" s="1690" t="s">
        <v>3062</v>
      </c>
      <c r="G276" s="1690">
        <v>1.2</v>
      </c>
      <c r="H276" s="1690">
        <v>1.2</v>
      </c>
      <c r="I276" s="1690">
        <v>1.2</v>
      </c>
      <c r="J276" s="1688" t="s">
        <v>58</v>
      </c>
      <c r="K276" s="1690" t="s">
        <v>3102</v>
      </c>
      <c r="L276" s="1689" t="s">
        <v>3064</v>
      </c>
      <c r="M276" s="1570"/>
      <c r="N276" s="1562"/>
      <c r="O276" s="1562"/>
      <c r="P276" s="1562"/>
      <c r="Q276" s="1562"/>
      <c r="R276" s="1562"/>
      <c r="S276" s="1562"/>
      <c r="T276" s="1562"/>
      <c r="U276" s="1562"/>
      <c r="V276" s="1519"/>
      <c r="W276" s="1658"/>
      <c r="X276" s="1658"/>
      <c r="Y276" s="1658"/>
      <c r="Z276" s="1658"/>
      <c r="AA276" s="1658"/>
      <c r="AB276" s="1658"/>
      <c r="AC276" s="1658"/>
      <c r="AD276" s="1658"/>
      <c r="AE276" s="1658"/>
      <c r="AF276" s="1658"/>
      <c r="AG276" s="1658"/>
      <c r="AH276" s="1658"/>
      <c r="AI276" s="1658"/>
      <c r="AJ276" s="1658"/>
      <c r="AK276" s="1658"/>
      <c r="AL276" s="1658"/>
      <c r="AM276" s="1658"/>
    </row>
    <row r="277" spans="1:39" s="1573" customFormat="1" ht="30" hidden="1">
      <c r="A277" s="1562"/>
      <c r="B277" s="1569"/>
      <c r="C277" s="1688">
        <v>27</v>
      </c>
      <c r="D277" s="1689" t="s">
        <v>3103</v>
      </c>
      <c r="E277" s="1690" t="s">
        <v>31</v>
      </c>
      <c r="F277" s="1690" t="s">
        <v>3062</v>
      </c>
      <c r="G277" s="1690">
        <v>0.2</v>
      </c>
      <c r="H277" s="1690">
        <v>0.2</v>
      </c>
      <c r="I277" s="1690">
        <v>0.2</v>
      </c>
      <c r="J277" s="1688" t="s">
        <v>58</v>
      </c>
      <c r="K277" s="1690" t="s">
        <v>2993</v>
      </c>
      <c r="L277" s="1689" t="s">
        <v>3064</v>
      </c>
      <c r="M277" s="1570"/>
      <c r="N277" s="1562"/>
      <c r="O277" s="1562"/>
      <c r="P277" s="1562"/>
      <c r="Q277" s="1562"/>
      <c r="R277" s="1562"/>
      <c r="S277" s="1562"/>
      <c r="T277" s="1562"/>
      <c r="U277" s="1562"/>
      <c r="V277" s="1519"/>
      <c r="W277" s="1658"/>
      <c r="X277" s="1658"/>
      <c r="Y277" s="1658"/>
      <c r="Z277" s="1658"/>
      <c r="AA277" s="1658"/>
      <c r="AB277" s="1658"/>
      <c r="AC277" s="1658"/>
      <c r="AD277" s="1658"/>
      <c r="AE277" s="1658"/>
      <c r="AF277" s="1658"/>
      <c r="AG277" s="1658"/>
      <c r="AH277" s="1658"/>
      <c r="AI277" s="1658"/>
      <c r="AJ277" s="1658"/>
      <c r="AK277" s="1658"/>
      <c r="AL277" s="1658"/>
      <c r="AM277" s="1658"/>
    </row>
    <row r="278" spans="1:39" s="1573" customFormat="1" ht="30" hidden="1">
      <c r="A278" s="1562"/>
      <c r="B278" s="1569"/>
      <c r="C278" s="1688">
        <v>28</v>
      </c>
      <c r="D278" s="1689" t="s">
        <v>3104</v>
      </c>
      <c r="E278" s="1690" t="s">
        <v>31</v>
      </c>
      <c r="F278" s="1690" t="s">
        <v>3062</v>
      </c>
      <c r="G278" s="1690">
        <v>0.16</v>
      </c>
      <c r="H278" s="1690"/>
      <c r="I278" s="1690">
        <v>0.16</v>
      </c>
      <c r="J278" s="1688" t="s">
        <v>58</v>
      </c>
      <c r="K278" s="1690" t="s">
        <v>3105</v>
      </c>
      <c r="L278" s="1689" t="s">
        <v>3106</v>
      </c>
      <c r="M278" s="1570"/>
      <c r="N278" s="1562"/>
      <c r="O278" s="1562"/>
      <c r="P278" s="1562"/>
      <c r="Q278" s="1562"/>
      <c r="R278" s="1562"/>
      <c r="S278" s="1562"/>
      <c r="T278" s="1562"/>
      <c r="U278" s="1562"/>
      <c r="V278" s="1519"/>
      <c r="W278" s="1658"/>
      <c r="X278" s="1658"/>
      <c r="Y278" s="1658"/>
      <c r="Z278" s="1658"/>
      <c r="AA278" s="1658"/>
      <c r="AB278" s="1658"/>
      <c r="AC278" s="1658"/>
      <c r="AD278" s="1658"/>
      <c r="AE278" s="1658"/>
      <c r="AF278" s="1658"/>
      <c r="AG278" s="1658"/>
      <c r="AH278" s="1658"/>
      <c r="AI278" s="1658"/>
      <c r="AJ278" s="1658"/>
      <c r="AK278" s="1658"/>
      <c r="AL278" s="1658"/>
      <c r="AM278" s="1658"/>
    </row>
    <row r="279" spans="1:39" s="1573" customFormat="1" ht="30" hidden="1">
      <c r="A279" s="1562"/>
      <c r="B279" s="1569"/>
      <c r="C279" s="1688">
        <v>29</v>
      </c>
      <c r="D279" s="1689" t="s">
        <v>3107</v>
      </c>
      <c r="E279" s="1690" t="s">
        <v>31</v>
      </c>
      <c r="F279" s="1690" t="s">
        <v>3062</v>
      </c>
      <c r="G279" s="1690">
        <v>1.6</v>
      </c>
      <c r="H279" s="1690">
        <v>1.6</v>
      </c>
      <c r="I279" s="1690">
        <v>1.6</v>
      </c>
      <c r="J279" s="1688" t="s">
        <v>58</v>
      </c>
      <c r="K279" s="1690" t="s">
        <v>3068</v>
      </c>
      <c r="L279" s="1689" t="s">
        <v>3064</v>
      </c>
      <c r="M279" s="1570"/>
      <c r="N279" s="1562"/>
      <c r="O279" s="1562"/>
      <c r="P279" s="1562"/>
      <c r="Q279" s="1562"/>
      <c r="R279" s="1562"/>
      <c r="S279" s="1562"/>
      <c r="T279" s="1562"/>
      <c r="U279" s="1562"/>
      <c r="V279" s="1519"/>
      <c r="W279" s="1658"/>
      <c r="X279" s="1658"/>
      <c r="Y279" s="1658"/>
      <c r="Z279" s="1658"/>
      <c r="AA279" s="1658"/>
      <c r="AB279" s="1658"/>
      <c r="AC279" s="1658"/>
      <c r="AD279" s="1658"/>
      <c r="AE279" s="1658"/>
      <c r="AF279" s="1658"/>
      <c r="AG279" s="1658"/>
      <c r="AH279" s="1658"/>
      <c r="AI279" s="1658"/>
      <c r="AJ279" s="1658"/>
      <c r="AK279" s="1658"/>
      <c r="AL279" s="1658"/>
      <c r="AM279" s="1658"/>
    </row>
    <row r="280" spans="1:39" s="1573" customFormat="1" ht="30" hidden="1">
      <c r="A280" s="1562"/>
      <c r="B280" s="1569"/>
      <c r="C280" s="1688">
        <v>30</v>
      </c>
      <c r="D280" s="1689" t="s">
        <v>3108</v>
      </c>
      <c r="E280" s="1690" t="s">
        <v>31</v>
      </c>
      <c r="F280" s="1690" t="s">
        <v>3062</v>
      </c>
      <c r="G280" s="1690">
        <v>0.1</v>
      </c>
      <c r="H280" s="1690"/>
      <c r="I280" s="1690">
        <v>0.1</v>
      </c>
      <c r="J280" s="1688" t="s">
        <v>58</v>
      </c>
      <c r="K280" s="1690" t="s">
        <v>3109</v>
      </c>
      <c r="L280" s="1689" t="s">
        <v>3106</v>
      </c>
      <c r="M280" s="1570"/>
      <c r="N280" s="1562"/>
      <c r="O280" s="1562"/>
      <c r="P280" s="1562"/>
      <c r="Q280" s="1562"/>
      <c r="R280" s="1562"/>
      <c r="S280" s="1562"/>
      <c r="T280" s="1562"/>
      <c r="U280" s="1562"/>
      <c r="V280" s="1519"/>
      <c r="W280" s="1658"/>
      <c r="X280" s="1658"/>
      <c r="Y280" s="1658"/>
      <c r="Z280" s="1658"/>
      <c r="AA280" s="1658"/>
      <c r="AB280" s="1658"/>
      <c r="AC280" s="1658"/>
      <c r="AD280" s="1658"/>
      <c r="AE280" s="1658"/>
      <c r="AF280" s="1658"/>
      <c r="AG280" s="1658"/>
      <c r="AH280" s="1658"/>
      <c r="AI280" s="1658"/>
      <c r="AJ280" s="1658"/>
      <c r="AK280" s="1658"/>
      <c r="AL280" s="1658"/>
      <c r="AM280" s="1658"/>
    </row>
    <row r="281" spans="1:39" s="1573" customFormat="1" ht="30" hidden="1">
      <c r="A281" s="1562"/>
      <c r="B281" s="1569"/>
      <c r="C281" s="1688">
        <v>31</v>
      </c>
      <c r="D281" s="1689" t="s">
        <v>3110</v>
      </c>
      <c r="E281" s="1690" t="s">
        <v>31</v>
      </c>
      <c r="F281" s="1690" t="s">
        <v>3062</v>
      </c>
      <c r="G281" s="1690">
        <v>0.1</v>
      </c>
      <c r="H281" s="1690"/>
      <c r="I281" s="1690">
        <v>0.1</v>
      </c>
      <c r="J281" s="1688" t="s">
        <v>58</v>
      </c>
      <c r="K281" s="1690" t="s">
        <v>3037</v>
      </c>
      <c r="L281" s="1689" t="s">
        <v>3106</v>
      </c>
      <c r="M281" s="1570"/>
      <c r="N281" s="1562"/>
      <c r="O281" s="1562"/>
      <c r="P281" s="1562"/>
      <c r="Q281" s="1562"/>
      <c r="R281" s="1562"/>
      <c r="S281" s="1562"/>
      <c r="T281" s="1562"/>
      <c r="U281" s="1562"/>
      <c r="V281" s="1519"/>
      <c r="W281" s="1658"/>
      <c r="X281" s="1658"/>
      <c r="Y281" s="1658"/>
      <c r="Z281" s="1658"/>
      <c r="AA281" s="1658"/>
      <c r="AB281" s="1658"/>
      <c r="AC281" s="1658"/>
      <c r="AD281" s="1658"/>
      <c r="AE281" s="1658"/>
      <c r="AF281" s="1658"/>
      <c r="AG281" s="1658"/>
      <c r="AH281" s="1658"/>
      <c r="AI281" s="1658"/>
      <c r="AJ281" s="1658"/>
      <c r="AK281" s="1658"/>
      <c r="AL281" s="1658"/>
      <c r="AM281" s="1658"/>
    </row>
    <row r="282" spans="1:39" s="1573" customFormat="1" ht="30" hidden="1">
      <c r="A282" s="1562"/>
      <c r="B282" s="1569"/>
      <c r="C282" s="1688">
        <v>32</v>
      </c>
      <c r="D282" s="1689" t="s">
        <v>3111</v>
      </c>
      <c r="E282" s="1690" t="s">
        <v>31</v>
      </c>
      <c r="F282" s="1690" t="s">
        <v>3062</v>
      </c>
      <c r="G282" s="1690">
        <v>0.1</v>
      </c>
      <c r="H282" s="1690"/>
      <c r="I282" s="1690">
        <v>0.1</v>
      </c>
      <c r="J282" s="1688" t="s">
        <v>58</v>
      </c>
      <c r="K282" s="1690" t="s">
        <v>2995</v>
      </c>
      <c r="L282" s="1689" t="s">
        <v>3106</v>
      </c>
      <c r="M282" s="1570"/>
      <c r="N282" s="1562"/>
      <c r="O282" s="1562"/>
      <c r="P282" s="1562"/>
      <c r="Q282" s="1562"/>
      <c r="R282" s="1562"/>
      <c r="S282" s="1562"/>
      <c r="T282" s="1562"/>
      <c r="U282" s="1562"/>
      <c r="V282" s="1519"/>
      <c r="W282" s="1658"/>
      <c r="X282" s="1658"/>
      <c r="Y282" s="1658"/>
      <c r="Z282" s="1658"/>
      <c r="AA282" s="1658"/>
      <c r="AB282" s="1658"/>
      <c r="AC282" s="1658"/>
      <c r="AD282" s="1658"/>
      <c r="AE282" s="1658"/>
      <c r="AF282" s="1658"/>
      <c r="AG282" s="1658"/>
      <c r="AH282" s="1658"/>
      <c r="AI282" s="1658"/>
      <c r="AJ282" s="1658"/>
      <c r="AK282" s="1658"/>
      <c r="AL282" s="1658"/>
      <c r="AM282" s="1658"/>
    </row>
    <row r="283" spans="1:39" s="1573" customFormat="1" ht="30" hidden="1">
      <c r="A283" s="1562"/>
      <c r="B283" s="1569"/>
      <c r="C283" s="1688">
        <v>33</v>
      </c>
      <c r="D283" s="1689" t="s">
        <v>3112</v>
      </c>
      <c r="E283" s="1610" t="s">
        <v>23</v>
      </c>
      <c r="F283" s="1690" t="s">
        <v>3062</v>
      </c>
      <c r="G283" s="1691">
        <v>1.35</v>
      </c>
      <c r="H283" s="1691">
        <v>1.3</v>
      </c>
      <c r="I283" s="1691">
        <v>1.35</v>
      </c>
      <c r="J283" s="1688" t="s">
        <v>58</v>
      </c>
      <c r="K283" s="1690" t="s">
        <v>3113</v>
      </c>
      <c r="L283" s="1689" t="s">
        <v>3064</v>
      </c>
      <c r="M283" s="1570"/>
      <c r="N283" s="1562"/>
      <c r="O283" s="1562"/>
      <c r="P283" s="1562"/>
      <c r="Q283" s="1562"/>
      <c r="R283" s="1562"/>
      <c r="S283" s="1562"/>
      <c r="T283" s="1562"/>
      <c r="U283" s="1562"/>
      <c r="V283" s="1519"/>
      <c r="W283" s="1658"/>
      <c r="X283" s="1658"/>
      <c r="Y283" s="1658"/>
      <c r="Z283" s="1658"/>
      <c r="AA283" s="1658"/>
      <c r="AB283" s="1658"/>
      <c r="AC283" s="1658"/>
      <c r="AD283" s="1658"/>
      <c r="AE283" s="1658"/>
      <c r="AF283" s="1658"/>
      <c r="AG283" s="1658"/>
      <c r="AH283" s="1658"/>
      <c r="AI283" s="1658"/>
      <c r="AJ283" s="1658"/>
      <c r="AK283" s="1658"/>
      <c r="AL283" s="1658"/>
      <c r="AM283" s="1658"/>
    </row>
    <row r="284" spans="1:39" s="1573" customFormat="1" ht="45" hidden="1">
      <c r="A284" s="1562"/>
      <c r="B284" s="1569"/>
      <c r="C284" s="1688">
        <v>34</v>
      </c>
      <c r="D284" s="1689" t="s">
        <v>3114</v>
      </c>
      <c r="E284" s="1610" t="s">
        <v>23</v>
      </c>
      <c r="F284" s="1690" t="s">
        <v>3062</v>
      </c>
      <c r="G284" s="1691">
        <v>1</v>
      </c>
      <c r="H284" s="1691">
        <v>1</v>
      </c>
      <c r="I284" s="1691">
        <v>1</v>
      </c>
      <c r="J284" s="1688" t="s">
        <v>58</v>
      </c>
      <c r="K284" s="1690" t="s">
        <v>3066</v>
      </c>
      <c r="L284" s="1689" t="s">
        <v>3064</v>
      </c>
      <c r="M284" s="1570"/>
      <c r="N284" s="1562"/>
      <c r="O284" s="1562"/>
      <c r="P284" s="1562"/>
      <c r="Q284" s="1562"/>
      <c r="R284" s="1562"/>
      <c r="S284" s="1562"/>
      <c r="T284" s="1562"/>
      <c r="U284" s="1562"/>
      <c r="V284" s="1519"/>
      <c r="W284" s="1658"/>
      <c r="X284" s="1658"/>
      <c r="Y284" s="1658"/>
      <c r="Z284" s="1658"/>
      <c r="AA284" s="1658"/>
      <c r="AB284" s="1658"/>
      <c r="AC284" s="1658"/>
      <c r="AD284" s="1658"/>
      <c r="AE284" s="1658"/>
      <c r="AF284" s="1658"/>
      <c r="AG284" s="1658"/>
      <c r="AH284" s="1658"/>
      <c r="AI284" s="1658"/>
      <c r="AJ284" s="1658"/>
      <c r="AK284" s="1658"/>
      <c r="AL284" s="1658"/>
      <c r="AM284" s="1658"/>
    </row>
    <row r="285" spans="1:39" s="1573" customFormat="1" ht="30" hidden="1">
      <c r="A285" s="1562"/>
      <c r="B285" s="1569"/>
      <c r="C285" s="1688">
        <v>35</v>
      </c>
      <c r="D285" s="1689" t="s">
        <v>3115</v>
      </c>
      <c r="E285" s="1610" t="s">
        <v>23</v>
      </c>
      <c r="F285" s="1690" t="s">
        <v>3062</v>
      </c>
      <c r="G285" s="1691">
        <v>0.5</v>
      </c>
      <c r="H285" s="1691"/>
      <c r="I285" s="1691">
        <v>0.5</v>
      </c>
      <c r="J285" s="1688" t="s">
        <v>58</v>
      </c>
      <c r="K285" s="1690" t="s">
        <v>3116</v>
      </c>
      <c r="L285" s="1689" t="s">
        <v>3064</v>
      </c>
      <c r="M285" s="1570"/>
      <c r="N285" s="1562"/>
      <c r="O285" s="1562"/>
      <c r="P285" s="1562"/>
      <c r="Q285" s="1562"/>
      <c r="R285" s="1562"/>
      <c r="S285" s="1562"/>
      <c r="T285" s="1562"/>
      <c r="U285" s="1562"/>
      <c r="V285" s="1519"/>
      <c r="W285" s="1658"/>
      <c r="X285" s="1658"/>
      <c r="Y285" s="1658"/>
      <c r="Z285" s="1658"/>
      <c r="AA285" s="1658"/>
      <c r="AB285" s="1658"/>
      <c r="AC285" s="1658"/>
      <c r="AD285" s="1658"/>
      <c r="AE285" s="1658"/>
      <c r="AF285" s="1658"/>
      <c r="AG285" s="1658"/>
      <c r="AH285" s="1658"/>
      <c r="AI285" s="1658"/>
      <c r="AJ285" s="1658"/>
      <c r="AK285" s="1658"/>
      <c r="AL285" s="1658"/>
      <c r="AM285" s="1658"/>
    </row>
    <row r="286" spans="1:39" s="1573" customFormat="1" ht="30" hidden="1">
      <c r="A286" s="1562"/>
      <c r="B286" s="1569"/>
      <c r="C286" s="1688">
        <v>36</v>
      </c>
      <c r="D286" s="1689" t="s">
        <v>3117</v>
      </c>
      <c r="E286" s="1610" t="s">
        <v>23</v>
      </c>
      <c r="F286" s="1690" t="s">
        <v>3062</v>
      </c>
      <c r="G286" s="1691">
        <v>4.0999999999999996</v>
      </c>
      <c r="H286" s="1691">
        <v>4.0999999999999996</v>
      </c>
      <c r="I286" s="1691">
        <v>4.0999999999999996</v>
      </c>
      <c r="J286" s="1688" t="s">
        <v>58</v>
      </c>
      <c r="K286" s="1690" t="s">
        <v>3118</v>
      </c>
      <c r="L286" s="1689" t="s">
        <v>3064</v>
      </c>
      <c r="M286" s="1570"/>
      <c r="N286" s="1562"/>
      <c r="O286" s="1562"/>
      <c r="P286" s="1562"/>
      <c r="Q286" s="1562"/>
      <c r="R286" s="1562"/>
      <c r="S286" s="1562"/>
      <c r="T286" s="1562"/>
      <c r="U286" s="1562"/>
      <c r="V286" s="1519"/>
      <c r="W286" s="1658"/>
      <c r="X286" s="1658"/>
      <c r="Y286" s="1658"/>
      <c r="Z286" s="1658"/>
      <c r="AA286" s="1658"/>
      <c r="AB286" s="1658"/>
      <c r="AC286" s="1658"/>
      <c r="AD286" s="1658"/>
      <c r="AE286" s="1658"/>
      <c r="AF286" s="1658"/>
      <c r="AG286" s="1658"/>
      <c r="AH286" s="1658"/>
      <c r="AI286" s="1658"/>
      <c r="AJ286" s="1658"/>
      <c r="AK286" s="1658"/>
      <c r="AL286" s="1658"/>
      <c r="AM286" s="1658"/>
    </row>
    <row r="287" spans="1:39" s="1573" customFormat="1" hidden="1">
      <c r="A287" s="1562"/>
      <c r="B287" s="1569"/>
      <c r="C287" s="1688">
        <v>37</v>
      </c>
      <c r="D287" s="1689" t="s">
        <v>3119</v>
      </c>
      <c r="E287" s="1610" t="s">
        <v>1393</v>
      </c>
      <c r="F287" s="1690" t="s">
        <v>3062</v>
      </c>
      <c r="G287" s="1691">
        <v>1.1000000000000001</v>
      </c>
      <c r="H287" s="1691">
        <v>1.1000000000000001</v>
      </c>
      <c r="I287" s="1691">
        <v>1.1000000000000001</v>
      </c>
      <c r="J287" s="1688" t="s">
        <v>58</v>
      </c>
      <c r="K287" s="1690" t="s">
        <v>3120</v>
      </c>
      <c r="L287" s="1689" t="s">
        <v>3106</v>
      </c>
      <c r="M287" s="1570"/>
      <c r="N287" s="1562"/>
      <c r="O287" s="1562"/>
      <c r="P287" s="1562"/>
      <c r="Q287" s="1562"/>
      <c r="R287" s="1562"/>
      <c r="S287" s="1562"/>
      <c r="T287" s="1530">
        <v>1</v>
      </c>
      <c r="U287" s="1563">
        <f>I287</f>
        <v>1.1000000000000001</v>
      </c>
      <c r="V287" s="1519"/>
      <c r="W287" s="1658"/>
      <c r="X287" s="1658"/>
      <c r="Y287" s="1658"/>
      <c r="Z287" s="1658"/>
      <c r="AA287" s="1658"/>
      <c r="AB287" s="1658"/>
      <c r="AC287" s="1658"/>
      <c r="AD287" s="1658"/>
      <c r="AE287" s="1658"/>
      <c r="AF287" s="1658"/>
      <c r="AG287" s="1658"/>
      <c r="AH287" s="1658"/>
      <c r="AI287" s="1658"/>
      <c r="AJ287" s="1658"/>
      <c r="AK287" s="1658"/>
      <c r="AL287" s="1658"/>
      <c r="AM287" s="1658"/>
    </row>
    <row r="288" spans="1:39" s="1573" customFormat="1" ht="69.599999999999994" hidden="1" customHeight="1">
      <c r="A288" s="1562"/>
      <c r="B288" s="1569"/>
      <c r="C288" s="1688">
        <v>38</v>
      </c>
      <c r="D288" s="1689" t="s">
        <v>3121</v>
      </c>
      <c r="E288" s="1610" t="s">
        <v>23</v>
      </c>
      <c r="F288" s="1690" t="s">
        <v>3062</v>
      </c>
      <c r="G288" s="1691">
        <v>2</v>
      </c>
      <c r="H288" s="1691">
        <v>2</v>
      </c>
      <c r="I288" s="1691">
        <v>2</v>
      </c>
      <c r="J288" s="1688" t="s">
        <v>58</v>
      </c>
      <c r="K288" s="1690" t="s">
        <v>3122</v>
      </c>
      <c r="L288" s="1689" t="s">
        <v>3064</v>
      </c>
      <c r="M288" s="1570"/>
      <c r="N288" s="1562"/>
      <c r="O288" s="1562"/>
      <c r="P288" s="1562"/>
      <c r="Q288" s="1562"/>
      <c r="R288" s="1562"/>
      <c r="S288" s="1562"/>
      <c r="T288" s="1530">
        <v>1</v>
      </c>
      <c r="U288" s="1563">
        <f>I288</f>
        <v>2</v>
      </c>
      <c r="V288" s="1519"/>
      <c r="W288" s="1658"/>
      <c r="X288" s="1658"/>
      <c r="Y288" s="1658"/>
      <c r="Z288" s="1658"/>
      <c r="AA288" s="1658"/>
      <c r="AB288" s="1658"/>
      <c r="AC288" s="1658"/>
      <c r="AD288" s="1658"/>
      <c r="AE288" s="1658"/>
      <c r="AF288" s="1658"/>
      <c r="AG288" s="1658"/>
      <c r="AH288" s="1658"/>
      <c r="AI288" s="1658"/>
      <c r="AJ288" s="1658"/>
      <c r="AK288" s="1658"/>
      <c r="AL288" s="1658"/>
      <c r="AM288" s="1658"/>
    </row>
    <row r="289" spans="1:26" s="1540" customFormat="1" ht="15.75" hidden="1" customHeight="1">
      <c r="A289" s="1530"/>
      <c r="B289" s="1531"/>
      <c r="C289" s="1914" t="s">
        <v>203</v>
      </c>
      <c r="D289" s="1914"/>
      <c r="E289" s="1532"/>
      <c r="F289" s="1532"/>
      <c r="G289" s="1533"/>
      <c r="H289" s="1534"/>
      <c r="I289" s="1535"/>
      <c r="J289" s="1536"/>
      <c r="K289" s="1532"/>
      <c r="L289" s="1532"/>
      <c r="M289" s="1537"/>
      <c r="N289" s="1538"/>
      <c r="O289" s="1538"/>
      <c r="P289" s="1538"/>
      <c r="Q289" s="1539"/>
      <c r="R289" s="1532"/>
      <c r="S289" s="1532"/>
      <c r="T289" s="1532"/>
      <c r="U289" s="1532"/>
      <c r="V289" s="1532"/>
    </row>
    <row r="290" spans="1:26" s="1553" customFormat="1" ht="39.6" hidden="1" customHeight="1">
      <c r="A290" s="1541"/>
      <c r="B290" s="1542"/>
      <c r="C290" s="1506" t="s">
        <v>251</v>
      </c>
      <c r="D290" s="1915" t="s">
        <v>800</v>
      </c>
      <c r="E290" s="1915"/>
      <c r="F290" s="1915"/>
      <c r="G290" s="1543"/>
      <c r="H290" s="1536"/>
      <c r="I290" s="1536"/>
      <c r="J290" s="1536"/>
      <c r="K290" s="1536"/>
      <c r="L290" s="1545"/>
      <c r="M290" s="1692"/>
      <c r="N290" s="1693"/>
      <c r="O290" s="1693"/>
      <c r="P290" s="1693"/>
      <c r="Q290" s="1539"/>
      <c r="R290" s="1694"/>
      <c r="S290" s="1694"/>
      <c r="T290" s="1694"/>
      <c r="U290" s="1694"/>
      <c r="V290" s="1694"/>
      <c r="W290" s="1695"/>
      <c r="X290" s="1548"/>
      <c r="Y290" s="1548"/>
      <c r="Z290" s="1548"/>
    </row>
    <row r="291" spans="1:26" s="1553" customFormat="1" ht="32.25" hidden="1" customHeight="1">
      <c r="A291" s="1541"/>
      <c r="B291" s="1542"/>
      <c r="C291" s="1506" t="s">
        <v>252</v>
      </c>
      <c r="D291" s="1696" t="s">
        <v>1130</v>
      </c>
      <c r="E291" s="1696"/>
      <c r="F291" s="1696"/>
      <c r="G291" s="1543"/>
      <c r="H291" s="1536"/>
      <c r="I291" s="1536"/>
      <c r="J291" s="1536"/>
      <c r="K291" s="1536"/>
      <c r="L291" s="1545"/>
      <c r="M291" s="1692"/>
      <c r="N291" s="1693"/>
      <c r="O291" s="1693"/>
      <c r="P291" s="1693"/>
      <c r="Q291" s="1539"/>
      <c r="R291" s="1694"/>
      <c r="S291" s="1694"/>
      <c r="T291" s="1694"/>
      <c r="U291" s="1694"/>
      <c r="V291" s="1694"/>
      <c r="W291" s="1695"/>
      <c r="X291" s="1548"/>
      <c r="Y291" s="1548"/>
      <c r="Z291" s="1548"/>
    </row>
    <row r="292" spans="1:26" s="1568" customFormat="1" ht="45.6" hidden="1" customHeight="1">
      <c r="A292" s="1541"/>
      <c r="B292" s="1542"/>
      <c r="C292" s="1697">
        <v>1</v>
      </c>
      <c r="D292" s="1698" t="s">
        <v>1161</v>
      </c>
      <c r="E292" s="1699" t="s">
        <v>22</v>
      </c>
      <c r="F292" s="1699" t="s">
        <v>703</v>
      </c>
      <c r="G292" s="1700">
        <v>5.4</v>
      </c>
      <c r="H292" s="1700">
        <v>5.4</v>
      </c>
      <c r="I292" s="1700">
        <v>5.4</v>
      </c>
      <c r="J292" s="1701" t="s">
        <v>60</v>
      </c>
      <c r="K292" s="1699" t="s">
        <v>396</v>
      </c>
      <c r="L292" s="1699" t="s">
        <v>1162</v>
      </c>
      <c r="M292" s="1692"/>
      <c r="N292" s="1574">
        <f>G292</f>
        <v>5.4</v>
      </c>
      <c r="O292" s="1702"/>
      <c r="P292" s="1702"/>
      <c r="Q292" s="1584">
        <v>1</v>
      </c>
      <c r="R292" s="1584">
        <f>I292</f>
        <v>5.4</v>
      </c>
      <c r="S292" s="1703"/>
      <c r="T292" s="1703"/>
      <c r="U292" s="1703"/>
      <c r="V292" s="1704"/>
      <c r="W292" s="1705"/>
      <c r="X292" s="1564"/>
      <c r="Y292" s="1564"/>
      <c r="Z292" s="1564"/>
    </row>
    <row r="293" spans="1:26" s="1568" customFormat="1" ht="45" hidden="1" customHeight="1">
      <c r="A293" s="1541"/>
      <c r="B293" s="1542"/>
      <c r="C293" s="1697">
        <v>2</v>
      </c>
      <c r="D293" s="1698" t="s">
        <v>1163</v>
      </c>
      <c r="E293" s="1699" t="s">
        <v>23</v>
      </c>
      <c r="F293" s="1699" t="s">
        <v>727</v>
      </c>
      <c r="G293" s="1700">
        <v>0.9</v>
      </c>
      <c r="H293" s="1700">
        <v>0.9</v>
      </c>
      <c r="I293" s="1700">
        <v>0.9</v>
      </c>
      <c r="J293" s="1701" t="s">
        <v>60</v>
      </c>
      <c r="K293" s="1699" t="s">
        <v>407</v>
      </c>
      <c r="L293" s="1699" t="s">
        <v>1164</v>
      </c>
      <c r="M293" s="1692"/>
      <c r="N293" s="1574">
        <f>G293</f>
        <v>0.9</v>
      </c>
      <c r="O293" s="1702"/>
      <c r="P293" s="1702"/>
      <c r="Q293" s="1584">
        <v>1</v>
      </c>
      <c r="R293" s="1584">
        <f>I293</f>
        <v>0.9</v>
      </c>
      <c r="S293" s="1703"/>
      <c r="T293" s="1703"/>
      <c r="U293" s="1703"/>
      <c r="V293" s="1704"/>
      <c r="W293" s="1705"/>
      <c r="X293" s="1564"/>
      <c r="Y293" s="1564"/>
      <c r="Z293" s="1564"/>
    </row>
    <row r="294" spans="1:26" s="1568" customFormat="1" ht="31.9" hidden="1" customHeight="1">
      <c r="A294" s="1541"/>
      <c r="B294" s="1542"/>
      <c r="C294" s="1697">
        <v>3</v>
      </c>
      <c r="D294" s="1698" t="s">
        <v>1165</v>
      </c>
      <c r="E294" s="1699" t="s">
        <v>24</v>
      </c>
      <c r="F294" s="1699" t="s">
        <v>727</v>
      </c>
      <c r="G294" s="1700">
        <v>0.4</v>
      </c>
      <c r="H294" s="1700">
        <v>0.4</v>
      </c>
      <c r="I294" s="1700">
        <v>0.4</v>
      </c>
      <c r="J294" s="1701" t="s">
        <v>60</v>
      </c>
      <c r="K294" s="1699" t="s">
        <v>397</v>
      </c>
      <c r="L294" s="1699" t="s">
        <v>1166</v>
      </c>
      <c r="M294" s="1692"/>
      <c r="N294" s="1574">
        <f>G294</f>
        <v>0.4</v>
      </c>
      <c r="O294" s="1702"/>
      <c r="P294" s="1702"/>
      <c r="Q294" s="1584">
        <v>1</v>
      </c>
      <c r="R294" s="1584">
        <f>I294</f>
        <v>0.4</v>
      </c>
      <c r="S294" s="1703"/>
      <c r="T294" s="1703"/>
      <c r="U294" s="1703"/>
      <c r="V294" s="1704"/>
      <c r="W294" s="1705"/>
      <c r="X294" s="1564"/>
      <c r="Y294" s="1564"/>
      <c r="Z294" s="1564"/>
    </row>
    <row r="295" spans="1:26" s="1568" customFormat="1" ht="42" hidden="1" customHeight="1">
      <c r="A295" s="1541"/>
      <c r="B295" s="1542"/>
      <c r="C295" s="1697">
        <v>4</v>
      </c>
      <c r="D295" s="1698" t="s">
        <v>1167</v>
      </c>
      <c r="E295" s="1699" t="s">
        <v>24</v>
      </c>
      <c r="F295" s="1699" t="s">
        <v>727</v>
      </c>
      <c r="G295" s="1700">
        <v>0.73</v>
      </c>
      <c r="H295" s="1700">
        <v>0.73</v>
      </c>
      <c r="I295" s="1700">
        <v>0.73</v>
      </c>
      <c r="J295" s="1701" t="s">
        <v>60</v>
      </c>
      <c r="K295" s="1699" t="s">
        <v>410</v>
      </c>
      <c r="L295" s="1699" t="s">
        <v>1168</v>
      </c>
      <c r="M295" s="1692"/>
      <c r="N295" s="1574">
        <f>G295</f>
        <v>0.73</v>
      </c>
      <c r="O295" s="1702"/>
      <c r="P295" s="1702"/>
      <c r="Q295" s="1584">
        <v>1</v>
      </c>
      <c r="R295" s="1584">
        <f>I295</f>
        <v>0.73</v>
      </c>
      <c r="S295" s="1703"/>
      <c r="T295" s="1703"/>
      <c r="U295" s="1703"/>
      <c r="V295" s="1704"/>
      <c r="W295" s="1705"/>
      <c r="X295" s="1564"/>
      <c r="Y295" s="1564"/>
      <c r="Z295" s="1564"/>
    </row>
    <row r="296" spans="1:26" s="1553" customFormat="1" ht="22.15" hidden="1" customHeight="1">
      <c r="A296" s="1541"/>
      <c r="B296" s="1542"/>
      <c r="C296" s="1697">
        <v>5</v>
      </c>
      <c r="D296" s="1698" t="s">
        <v>1169</v>
      </c>
      <c r="E296" s="1699" t="s">
        <v>23</v>
      </c>
      <c r="F296" s="1699" t="s">
        <v>727</v>
      </c>
      <c r="G296" s="1700">
        <v>4.8</v>
      </c>
      <c r="H296" s="1700">
        <v>4.8</v>
      </c>
      <c r="I296" s="1700">
        <v>4.8</v>
      </c>
      <c r="J296" s="1701" t="s">
        <v>60</v>
      </c>
      <c r="K296" s="1699" t="s">
        <v>1170</v>
      </c>
      <c r="L296" s="1699" t="s">
        <v>1171</v>
      </c>
      <c r="M296" s="1692"/>
      <c r="N296" s="1693"/>
      <c r="O296" s="1693"/>
      <c r="P296" s="1693"/>
      <c r="Q296" s="1539"/>
      <c r="R296" s="1694"/>
      <c r="S296" s="1694"/>
      <c r="T296" s="1694"/>
      <c r="U296" s="1694"/>
      <c r="V296" s="1694"/>
      <c r="W296" s="1695"/>
      <c r="X296" s="1548"/>
      <c r="Y296" s="1548"/>
      <c r="Z296" s="1548"/>
    </row>
    <row r="297" spans="1:26" s="1568" customFormat="1" ht="35.450000000000003" hidden="1" customHeight="1">
      <c r="A297" s="1541"/>
      <c r="B297" s="1542"/>
      <c r="C297" s="1697">
        <v>6</v>
      </c>
      <c r="D297" s="1698" t="s">
        <v>1172</v>
      </c>
      <c r="E297" s="1699" t="s">
        <v>23</v>
      </c>
      <c r="F297" s="1699" t="s">
        <v>727</v>
      </c>
      <c r="G297" s="1700">
        <v>6</v>
      </c>
      <c r="H297" s="1700">
        <v>6</v>
      </c>
      <c r="I297" s="1700">
        <v>6</v>
      </c>
      <c r="J297" s="1701" t="s">
        <v>60</v>
      </c>
      <c r="K297" s="1699" t="s">
        <v>1173</v>
      </c>
      <c r="L297" s="1699" t="s">
        <v>1174</v>
      </c>
      <c r="M297" s="1692"/>
      <c r="N297" s="1574">
        <f>G297</f>
        <v>6</v>
      </c>
      <c r="O297" s="1702"/>
      <c r="P297" s="1702"/>
      <c r="Q297" s="1584">
        <v>1</v>
      </c>
      <c r="R297" s="1584">
        <f t="shared" ref="R297:R299" si="17">I297</f>
        <v>6</v>
      </c>
      <c r="S297" s="1703"/>
      <c r="T297" s="1703"/>
      <c r="U297" s="1703"/>
      <c r="V297" s="1704"/>
      <c r="W297" s="1705"/>
      <c r="X297" s="1564"/>
      <c r="Y297" s="1564"/>
      <c r="Z297" s="1564"/>
    </row>
    <row r="298" spans="1:26" s="1568" customFormat="1" ht="61.15" hidden="1" customHeight="1">
      <c r="A298" s="1541"/>
      <c r="B298" s="1542"/>
      <c r="C298" s="1697">
        <v>7</v>
      </c>
      <c r="D298" s="1698" t="s">
        <v>1175</v>
      </c>
      <c r="E298" s="1699" t="s">
        <v>20</v>
      </c>
      <c r="F298" s="1699" t="s">
        <v>727</v>
      </c>
      <c r="G298" s="1700">
        <v>0.2</v>
      </c>
      <c r="H298" s="1700">
        <v>0.2</v>
      </c>
      <c r="I298" s="1700">
        <v>0.2</v>
      </c>
      <c r="J298" s="1701" t="s">
        <v>60</v>
      </c>
      <c r="K298" s="1699" t="s">
        <v>398</v>
      </c>
      <c r="L298" s="1699" t="s">
        <v>1176</v>
      </c>
      <c r="M298" s="1692"/>
      <c r="N298" s="1574">
        <f>G298</f>
        <v>0.2</v>
      </c>
      <c r="O298" s="1702"/>
      <c r="P298" s="1702"/>
      <c r="Q298" s="1584">
        <v>1</v>
      </c>
      <c r="R298" s="1584">
        <f t="shared" si="17"/>
        <v>0.2</v>
      </c>
      <c r="S298" s="1703"/>
      <c r="T298" s="1703"/>
      <c r="U298" s="1703"/>
      <c r="V298" s="1704"/>
      <c r="W298" s="1705"/>
      <c r="X298" s="1564"/>
      <c r="Y298" s="1564"/>
      <c r="Z298" s="1564"/>
    </row>
    <row r="299" spans="1:26" s="1568" customFormat="1" ht="66" hidden="1" customHeight="1">
      <c r="A299" s="1541"/>
      <c r="B299" s="1542"/>
      <c r="C299" s="1697">
        <v>8</v>
      </c>
      <c r="D299" s="1698" t="s">
        <v>1177</v>
      </c>
      <c r="E299" s="1699" t="s">
        <v>20</v>
      </c>
      <c r="F299" s="1699" t="s">
        <v>727</v>
      </c>
      <c r="G299" s="1700">
        <v>0.15</v>
      </c>
      <c r="H299" s="1700">
        <v>0.15</v>
      </c>
      <c r="I299" s="1700">
        <v>0.15</v>
      </c>
      <c r="J299" s="1701" t="s">
        <v>60</v>
      </c>
      <c r="K299" s="1699" t="s">
        <v>404</v>
      </c>
      <c r="L299" s="1699" t="s">
        <v>1178</v>
      </c>
      <c r="M299" s="1692"/>
      <c r="N299" s="1574">
        <f>G299</f>
        <v>0.15</v>
      </c>
      <c r="O299" s="1702"/>
      <c r="P299" s="1702"/>
      <c r="Q299" s="1584">
        <v>1</v>
      </c>
      <c r="R299" s="1584">
        <f t="shared" si="17"/>
        <v>0.15</v>
      </c>
      <c r="S299" s="1703"/>
      <c r="T299" s="1703"/>
      <c r="U299" s="1703"/>
      <c r="V299" s="1704"/>
      <c r="W299" s="1705"/>
      <c r="X299" s="1564"/>
      <c r="Y299" s="1564"/>
      <c r="Z299" s="1564"/>
    </row>
    <row r="300" spans="1:26" s="1567" customFormat="1" ht="90" hidden="1">
      <c r="A300" s="1541"/>
      <c r="B300" s="1542"/>
      <c r="C300" s="1697">
        <v>9</v>
      </c>
      <c r="D300" s="1698" t="s">
        <v>1179</v>
      </c>
      <c r="E300" s="1699" t="s">
        <v>20</v>
      </c>
      <c r="F300" s="1699" t="s">
        <v>727</v>
      </c>
      <c r="G300" s="1700">
        <v>0.88</v>
      </c>
      <c r="H300" s="1700">
        <v>0.88</v>
      </c>
      <c r="I300" s="1700">
        <v>0.88</v>
      </c>
      <c r="J300" s="1701" t="s">
        <v>60</v>
      </c>
      <c r="K300" s="1699" t="s">
        <v>1180</v>
      </c>
      <c r="L300" s="1699" t="s">
        <v>1181</v>
      </c>
      <c r="M300" s="1692"/>
      <c r="N300" s="1706"/>
      <c r="O300" s="1706"/>
      <c r="P300" s="1706"/>
      <c r="Q300" s="1703"/>
      <c r="R300" s="1703"/>
      <c r="S300" s="1703"/>
      <c r="T300" s="1530">
        <v>1</v>
      </c>
      <c r="U300" s="1563">
        <f>I300</f>
        <v>0.88</v>
      </c>
      <c r="V300" s="1704"/>
      <c r="W300" s="1707"/>
    </row>
    <row r="301" spans="1:26" s="1540" customFormat="1" hidden="1">
      <c r="A301" s="1530"/>
      <c r="B301" s="1531"/>
      <c r="C301" s="1914" t="s">
        <v>204</v>
      </c>
      <c r="D301" s="1914"/>
      <c r="E301" s="1532"/>
      <c r="F301" s="1532"/>
      <c r="G301" s="1533"/>
      <c r="H301" s="1534"/>
      <c r="I301" s="1535"/>
      <c r="J301" s="1536"/>
      <c r="K301" s="1532"/>
      <c r="L301" s="1532"/>
      <c r="M301" s="1537"/>
      <c r="N301" s="1538"/>
      <c r="O301" s="1538"/>
      <c r="P301" s="1538"/>
      <c r="Q301" s="1539"/>
      <c r="R301" s="1532"/>
      <c r="S301" s="1532"/>
      <c r="T301" s="1532"/>
      <c r="U301" s="1532"/>
      <c r="V301" s="1532"/>
    </row>
    <row r="302" spans="1:26" s="1572" customFormat="1" ht="42" hidden="1" customHeight="1">
      <c r="A302" s="1562"/>
      <c r="B302" s="1569"/>
      <c r="C302" s="1506" t="s">
        <v>252</v>
      </c>
      <c r="D302" s="1915" t="s">
        <v>1130</v>
      </c>
      <c r="E302" s="1915"/>
      <c r="F302" s="1915"/>
      <c r="G302" s="1543"/>
      <c r="H302" s="1536"/>
      <c r="I302" s="1536"/>
      <c r="J302" s="1536"/>
      <c r="K302" s="1536"/>
      <c r="L302" s="1545"/>
      <c r="M302" s="1570"/>
      <c r="N302" s="1571"/>
      <c r="O302" s="1571"/>
      <c r="P302" s="1571"/>
      <c r="Q302" s="1539"/>
      <c r="R302" s="1549"/>
      <c r="S302" s="1549"/>
      <c r="T302" s="1548"/>
      <c r="U302" s="1549"/>
      <c r="V302" s="1549"/>
    </row>
    <row r="303" spans="1:26" s="1573" customFormat="1" ht="63.75" hidden="1" customHeight="1">
      <c r="A303" s="1562"/>
      <c r="B303" s="1569"/>
      <c r="C303" s="1492">
        <v>4</v>
      </c>
      <c r="D303" s="1708" t="s">
        <v>1255</v>
      </c>
      <c r="E303" s="1492" t="s">
        <v>24</v>
      </c>
      <c r="F303" s="1492" t="s">
        <v>613</v>
      </c>
      <c r="G303" s="1516">
        <v>0.54</v>
      </c>
      <c r="H303" s="1516">
        <v>0.54</v>
      </c>
      <c r="I303" s="1516">
        <v>0.54</v>
      </c>
      <c r="J303" s="1709"/>
      <c r="K303" s="1492" t="s">
        <v>242</v>
      </c>
      <c r="L303" s="1492" t="s">
        <v>1256</v>
      </c>
      <c r="M303" s="1570"/>
      <c r="N303" s="1574"/>
      <c r="O303" s="1562"/>
      <c r="P303" s="1562"/>
      <c r="Q303" s="1562"/>
      <c r="R303" s="1562"/>
      <c r="S303" s="1562"/>
      <c r="T303" s="1541"/>
      <c r="U303" s="1562"/>
      <c r="V303" s="1519"/>
    </row>
    <row r="304" spans="1:26" s="1573" customFormat="1" ht="63.75" hidden="1" customHeight="1">
      <c r="A304" s="1562"/>
      <c r="B304" s="1569"/>
      <c r="C304" s="1492">
        <v>6</v>
      </c>
      <c r="D304" s="1708" t="s">
        <v>1257</v>
      </c>
      <c r="E304" s="1492" t="s">
        <v>24</v>
      </c>
      <c r="F304" s="1492" t="s">
        <v>613</v>
      </c>
      <c r="G304" s="1516">
        <v>1.3</v>
      </c>
      <c r="H304" s="1516">
        <v>1.3</v>
      </c>
      <c r="I304" s="1516">
        <v>1.3</v>
      </c>
      <c r="J304" s="1709"/>
      <c r="K304" s="1492" t="s">
        <v>624</v>
      </c>
      <c r="L304" s="1492" t="s">
        <v>1256</v>
      </c>
      <c r="M304" s="1570"/>
      <c r="N304" s="1574">
        <f>G304</f>
        <v>1.3</v>
      </c>
      <c r="O304" s="1562"/>
      <c r="P304" s="1562"/>
      <c r="Q304" s="1562"/>
      <c r="R304" s="1562"/>
      <c r="S304" s="1562"/>
      <c r="T304" s="1541"/>
      <c r="U304" s="1562"/>
      <c r="V304" s="1519"/>
    </row>
    <row r="305" spans="1:22" s="1573" customFormat="1" ht="63.75" hidden="1" customHeight="1">
      <c r="A305" s="1562"/>
      <c r="B305" s="1569"/>
      <c r="C305" s="1492">
        <v>7</v>
      </c>
      <c r="D305" s="1519" t="s">
        <v>1258</v>
      </c>
      <c r="E305" s="1492" t="s">
        <v>24</v>
      </c>
      <c r="F305" s="1492" t="s">
        <v>613</v>
      </c>
      <c r="G305" s="1585">
        <v>0.83</v>
      </c>
      <c r="H305" s="1585"/>
      <c r="I305" s="1585">
        <v>0.83</v>
      </c>
      <c r="J305" s="1709"/>
      <c r="K305" s="1492" t="s">
        <v>1259</v>
      </c>
      <c r="L305" s="1492" t="s">
        <v>1256</v>
      </c>
      <c r="M305" s="1570"/>
      <c r="N305" s="1574">
        <f>G305</f>
        <v>0.83</v>
      </c>
      <c r="O305" s="1562"/>
      <c r="P305" s="1562"/>
      <c r="Q305" s="1562"/>
      <c r="R305" s="1562"/>
      <c r="S305" s="1562"/>
      <c r="T305" s="1541"/>
      <c r="U305" s="1562"/>
      <c r="V305" s="1519"/>
    </row>
    <row r="306" spans="1:22" s="1573" customFormat="1" ht="63.75" hidden="1" customHeight="1">
      <c r="A306" s="1562"/>
      <c r="B306" s="1569"/>
      <c r="C306" s="1492">
        <v>26</v>
      </c>
      <c r="D306" s="1708" t="s">
        <v>1260</v>
      </c>
      <c r="E306" s="1586" t="s">
        <v>492</v>
      </c>
      <c r="F306" s="1492" t="s">
        <v>613</v>
      </c>
      <c r="G306" s="1585" t="s">
        <v>1261</v>
      </c>
      <c r="H306" s="1585"/>
      <c r="I306" s="1585" t="s">
        <v>1261</v>
      </c>
      <c r="J306" s="1709"/>
      <c r="K306" s="1710" t="s">
        <v>1262</v>
      </c>
      <c r="L306" s="1710" t="s">
        <v>1263</v>
      </c>
      <c r="M306" s="1570"/>
      <c r="N306" s="1574" t="str">
        <f>G306</f>
        <v>1,6</v>
      </c>
      <c r="O306" s="1562"/>
      <c r="P306" s="1562"/>
      <c r="Q306" s="1562"/>
      <c r="R306" s="1562"/>
      <c r="S306" s="1562"/>
      <c r="T306" s="1541"/>
      <c r="U306" s="1562"/>
      <c r="V306" s="1519"/>
    </row>
    <row r="307" spans="1:22" s="1573" customFormat="1" ht="63.75" hidden="1" customHeight="1">
      <c r="A307" s="1562"/>
      <c r="B307" s="1569"/>
      <c r="C307" s="1492">
        <v>27</v>
      </c>
      <c r="D307" s="1519" t="s">
        <v>1264</v>
      </c>
      <c r="E307" s="1586" t="s">
        <v>22</v>
      </c>
      <c r="F307" s="1492" t="s">
        <v>613</v>
      </c>
      <c r="G307" s="1585">
        <v>0.56000000000000005</v>
      </c>
      <c r="H307" s="1585">
        <v>0.56000000000000005</v>
      </c>
      <c r="I307" s="1585">
        <v>0.56000000000000005</v>
      </c>
      <c r="J307" s="1709"/>
      <c r="K307" s="1492" t="s">
        <v>1265</v>
      </c>
      <c r="L307" s="1492" t="s">
        <v>1266</v>
      </c>
      <c r="M307" s="1570"/>
      <c r="N307" s="1574">
        <f>G307</f>
        <v>0.56000000000000005</v>
      </c>
      <c r="O307" s="1562"/>
      <c r="P307" s="1562"/>
      <c r="Q307" s="1562"/>
      <c r="R307" s="1562"/>
      <c r="S307" s="1562"/>
      <c r="T307" s="1541"/>
      <c r="U307" s="1562"/>
      <c r="V307" s="1519"/>
    </row>
    <row r="308" spans="1:22" s="1573" customFormat="1" ht="63.75" hidden="1" customHeight="1">
      <c r="A308" s="1562"/>
      <c r="B308" s="1569"/>
      <c r="C308" s="1492">
        <v>29</v>
      </c>
      <c r="D308" s="1519" t="s">
        <v>1267</v>
      </c>
      <c r="E308" s="1586" t="s">
        <v>22</v>
      </c>
      <c r="F308" s="1492" t="s">
        <v>613</v>
      </c>
      <c r="G308" s="1585">
        <v>2</v>
      </c>
      <c r="H308" s="1585">
        <v>2</v>
      </c>
      <c r="I308" s="1585">
        <v>2</v>
      </c>
      <c r="J308" s="1709"/>
      <c r="K308" s="1492" t="s">
        <v>1268</v>
      </c>
      <c r="L308" s="1492" t="s">
        <v>1269</v>
      </c>
      <c r="M308" s="1570"/>
      <c r="N308" s="1574">
        <f>G308</f>
        <v>2</v>
      </c>
      <c r="O308" s="1562"/>
      <c r="P308" s="1562"/>
      <c r="Q308" s="1562"/>
      <c r="R308" s="1562"/>
      <c r="S308" s="1562"/>
      <c r="T308" s="1541"/>
      <c r="U308" s="1562"/>
      <c r="V308" s="1519"/>
    </row>
    <row r="309" spans="1:22" s="1573" customFormat="1" ht="141.75" hidden="1" customHeight="1">
      <c r="A309" s="1562"/>
      <c r="B309" s="1569"/>
      <c r="C309" s="1492">
        <v>38</v>
      </c>
      <c r="D309" s="1519" t="s">
        <v>1270</v>
      </c>
      <c r="E309" s="1586" t="s">
        <v>22</v>
      </c>
      <c r="F309" s="1492" t="s">
        <v>613</v>
      </c>
      <c r="G309" s="1585">
        <v>0.3</v>
      </c>
      <c r="H309" s="1585">
        <v>0.3</v>
      </c>
      <c r="I309" s="1585">
        <v>0.3</v>
      </c>
      <c r="J309" s="1709"/>
      <c r="K309" s="1492" t="s">
        <v>1271</v>
      </c>
      <c r="L309" s="1492" t="s">
        <v>1272</v>
      </c>
      <c r="M309" s="1570"/>
      <c r="N309" s="1562"/>
      <c r="O309" s="1562"/>
      <c r="P309" s="1562"/>
      <c r="Q309" s="1562"/>
      <c r="R309" s="1562"/>
      <c r="S309" s="1562"/>
      <c r="T309" s="1530">
        <v>1</v>
      </c>
      <c r="U309" s="1563">
        <f>I309</f>
        <v>0.3</v>
      </c>
      <c r="V309" s="1519"/>
    </row>
    <row r="310" spans="1:22" s="1540" customFormat="1" hidden="1">
      <c r="A310" s="1530"/>
      <c r="B310" s="1531"/>
      <c r="C310" s="1914" t="s">
        <v>440</v>
      </c>
      <c r="D310" s="1914"/>
      <c r="E310" s="1532"/>
      <c r="F310" s="1532"/>
      <c r="G310" s="1533"/>
      <c r="H310" s="1534"/>
      <c r="I310" s="1535"/>
      <c r="J310" s="1536"/>
      <c r="K310" s="1532"/>
      <c r="L310" s="1532"/>
      <c r="M310" s="1537"/>
      <c r="N310" s="1538"/>
      <c r="O310" s="1538"/>
      <c r="P310" s="1538"/>
      <c r="Q310" s="1539"/>
      <c r="R310" s="1532"/>
      <c r="S310" s="1532"/>
      <c r="T310" s="1532"/>
      <c r="U310" s="1532"/>
      <c r="V310" s="1532"/>
    </row>
    <row r="311" spans="1:22" s="1714" customFormat="1" ht="16.149999999999999" hidden="1" customHeight="1">
      <c r="A311" s="1597"/>
      <c r="B311" s="1711"/>
      <c r="C311" s="1506" t="s">
        <v>252</v>
      </c>
      <c r="D311" s="1915" t="s">
        <v>1130</v>
      </c>
      <c r="E311" s="1915"/>
      <c r="F311" s="1915"/>
      <c r="G311" s="1543"/>
      <c r="H311" s="1536"/>
      <c r="I311" s="1536"/>
      <c r="J311" s="1536"/>
      <c r="K311" s="1536"/>
      <c r="L311" s="1545"/>
      <c r="M311" s="1712"/>
      <c r="N311" s="1713"/>
      <c r="O311" s="1713"/>
      <c r="P311" s="1713"/>
      <c r="Q311" s="1539"/>
      <c r="R311" s="1589"/>
      <c r="S311" s="1589"/>
      <c r="T311" s="1589"/>
      <c r="U311" s="1589"/>
      <c r="V311" s="1589"/>
    </row>
    <row r="312" spans="1:22" s="1718" customFormat="1" ht="42.75" hidden="1" customHeight="1">
      <c r="A312" s="1597"/>
      <c r="B312" s="1711"/>
      <c r="C312" s="1701">
        <v>153</v>
      </c>
      <c r="D312" s="1395" t="s">
        <v>3290</v>
      </c>
      <c r="E312" s="1701" t="s">
        <v>15</v>
      </c>
      <c r="F312" s="1701" t="s">
        <v>3291</v>
      </c>
      <c r="G312" s="1700">
        <v>0.04</v>
      </c>
      <c r="H312" s="1700"/>
      <c r="I312" s="1700">
        <v>0.04</v>
      </c>
      <c r="J312" s="1715" t="s">
        <v>157</v>
      </c>
      <c r="K312" s="1716" t="s">
        <v>3292</v>
      </c>
      <c r="L312" s="1395" t="s">
        <v>3293</v>
      </c>
      <c r="M312" s="1712"/>
      <c r="N312" s="1597"/>
      <c r="O312" s="1597"/>
      <c r="P312" s="1597"/>
      <c r="Q312" s="1597"/>
      <c r="R312" s="1597"/>
      <c r="S312" s="1597"/>
      <c r="T312" s="1597"/>
      <c r="U312" s="1597"/>
      <c r="V312" s="1717"/>
    </row>
    <row r="313" spans="1:22" s="1718" customFormat="1" ht="85.15" hidden="1" customHeight="1">
      <c r="A313" s="1597"/>
      <c r="B313" s="1711"/>
      <c r="C313" s="1701">
        <v>154</v>
      </c>
      <c r="D313" s="1395" t="s">
        <v>3294</v>
      </c>
      <c r="E313" s="1701" t="s">
        <v>24</v>
      </c>
      <c r="F313" s="1701" t="s">
        <v>3295</v>
      </c>
      <c r="G313" s="1700">
        <v>1.8</v>
      </c>
      <c r="H313" s="1700">
        <v>1.8</v>
      </c>
      <c r="I313" s="1700">
        <v>1.8</v>
      </c>
      <c r="J313" s="1715" t="s">
        <v>157</v>
      </c>
      <c r="K313" s="1719" t="s">
        <v>3147</v>
      </c>
      <c r="L313" s="1395" t="s">
        <v>3296</v>
      </c>
      <c r="M313" s="1712"/>
      <c r="N313" s="1597"/>
      <c r="O313" s="1597"/>
      <c r="P313" s="1597"/>
      <c r="Q313" s="1597"/>
      <c r="R313" s="1597"/>
      <c r="S313" s="1597"/>
      <c r="T313" s="1597"/>
      <c r="U313" s="1597"/>
      <c r="V313" s="1717"/>
    </row>
    <row r="314" spans="1:22" s="1718" customFormat="1" ht="30" hidden="1" customHeight="1">
      <c r="A314" s="1597"/>
      <c r="B314" s="1711"/>
      <c r="C314" s="1701">
        <v>155</v>
      </c>
      <c r="D314" s="1395" t="s">
        <v>3297</v>
      </c>
      <c r="E314" s="1701" t="s">
        <v>23</v>
      </c>
      <c r="F314" s="1701" t="s">
        <v>3295</v>
      </c>
      <c r="G314" s="1700">
        <v>0.6</v>
      </c>
      <c r="H314" s="1700"/>
      <c r="I314" s="1700">
        <v>0.6</v>
      </c>
      <c r="J314" s="1715" t="s">
        <v>157</v>
      </c>
      <c r="K314" s="1701" t="s">
        <v>3226</v>
      </c>
      <c r="L314" s="1395" t="s">
        <v>3298</v>
      </c>
      <c r="M314" s="1712"/>
      <c r="N314" s="1597"/>
      <c r="O314" s="1597"/>
      <c r="P314" s="1597"/>
      <c r="Q314" s="1597"/>
      <c r="R314" s="1597"/>
      <c r="S314" s="1597"/>
      <c r="T314" s="1597"/>
      <c r="U314" s="1597"/>
      <c r="V314" s="1717"/>
    </row>
    <row r="315" spans="1:22" s="1718" customFormat="1" ht="30" hidden="1" customHeight="1">
      <c r="A315" s="1597"/>
      <c r="B315" s="1711"/>
      <c r="C315" s="1701">
        <v>156</v>
      </c>
      <c r="D315" s="1395" t="s">
        <v>3299</v>
      </c>
      <c r="E315" s="1701" t="s">
        <v>12</v>
      </c>
      <c r="F315" s="1701" t="s">
        <v>3295</v>
      </c>
      <c r="G315" s="1700">
        <v>0.4</v>
      </c>
      <c r="H315" s="1700"/>
      <c r="I315" s="1700">
        <v>0.4</v>
      </c>
      <c r="J315" s="1715" t="s">
        <v>157</v>
      </c>
      <c r="K315" s="1719" t="s">
        <v>3147</v>
      </c>
      <c r="L315" s="1395" t="s">
        <v>3300</v>
      </c>
      <c r="M315" s="1712"/>
      <c r="N315" s="1597"/>
      <c r="O315" s="1597"/>
      <c r="P315" s="1597"/>
      <c r="Q315" s="1597"/>
      <c r="R315" s="1597"/>
      <c r="S315" s="1597"/>
      <c r="T315" s="1597"/>
      <c r="U315" s="1597"/>
      <c r="V315" s="1717"/>
    </row>
    <row r="316" spans="1:22" s="1718" customFormat="1" ht="30" hidden="1" customHeight="1">
      <c r="A316" s="1597"/>
      <c r="B316" s="1711"/>
      <c r="C316" s="1701">
        <v>157</v>
      </c>
      <c r="D316" s="1395" t="s">
        <v>3301</v>
      </c>
      <c r="E316" s="1701" t="s">
        <v>15</v>
      </c>
      <c r="F316" s="1701" t="s">
        <v>3295</v>
      </c>
      <c r="G316" s="1700">
        <v>1.4</v>
      </c>
      <c r="H316" s="1700"/>
      <c r="I316" s="1700">
        <v>1.4</v>
      </c>
      <c r="J316" s="1715" t="s">
        <v>157</v>
      </c>
      <c r="K316" s="1701" t="s">
        <v>3226</v>
      </c>
      <c r="L316" s="1395" t="s">
        <v>3296</v>
      </c>
      <c r="M316" s="1712"/>
      <c r="N316" s="1597"/>
      <c r="O316" s="1597"/>
      <c r="P316" s="1597"/>
      <c r="Q316" s="1597"/>
      <c r="R316" s="1597"/>
      <c r="S316" s="1597"/>
      <c r="T316" s="1597"/>
      <c r="U316" s="1597"/>
      <c r="V316" s="1717"/>
    </row>
    <row r="317" spans="1:22" s="1718" customFormat="1" ht="67.900000000000006" hidden="1" customHeight="1">
      <c r="A317" s="1597"/>
      <c r="B317" s="1711"/>
      <c r="C317" s="1701">
        <v>158</v>
      </c>
      <c r="D317" s="1395" t="s">
        <v>3302</v>
      </c>
      <c r="E317" s="1701" t="s">
        <v>24</v>
      </c>
      <c r="F317" s="1701" t="s">
        <v>3295</v>
      </c>
      <c r="G317" s="1700">
        <v>0.25</v>
      </c>
      <c r="H317" s="1700"/>
      <c r="I317" s="1700">
        <v>0.25</v>
      </c>
      <c r="J317" s="1715" t="s">
        <v>157</v>
      </c>
      <c r="K317" s="1701" t="s">
        <v>3166</v>
      </c>
      <c r="L317" s="1395" t="s">
        <v>3303</v>
      </c>
      <c r="M317" s="1712"/>
      <c r="N317" s="1597"/>
      <c r="O317" s="1597"/>
      <c r="P317" s="1597"/>
      <c r="Q317" s="1597"/>
      <c r="R317" s="1597"/>
      <c r="S317" s="1597"/>
      <c r="T317" s="1597"/>
      <c r="U317" s="1597"/>
      <c r="V317" s="1717"/>
    </row>
    <row r="318" spans="1:22" s="1718" customFormat="1" ht="69" hidden="1" customHeight="1">
      <c r="A318" s="1597"/>
      <c r="B318" s="1711"/>
      <c r="C318" s="1701">
        <v>159</v>
      </c>
      <c r="D318" s="1395" t="s">
        <v>3304</v>
      </c>
      <c r="E318" s="1701" t="s">
        <v>24</v>
      </c>
      <c r="F318" s="1701" t="s">
        <v>3295</v>
      </c>
      <c r="G318" s="1700">
        <v>0.6</v>
      </c>
      <c r="H318" s="1700"/>
      <c r="I318" s="1700">
        <v>0.6</v>
      </c>
      <c r="J318" s="1715" t="s">
        <v>157</v>
      </c>
      <c r="K318" s="1701" t="s">
        <v>3147</v>
      </c>
      <c r="L318" s="1395" t="s">
        <v>3303</v>
      </c>
      <c r="M318" s="1712"/>
      <c r="N318" s="1597"/>
      <c r="O318" s="1597"/>
      <c r="P318" s="1597"/>
      <c r="Q318" s="1597"/>
      <c r="R318" s="1597"/>
      <c r="S318" s="1597"/>
      <c r="T318" s="1597"/>
      <c r="U318" s="1597"/>
      <c r="V318" s="1717"/>
    </row>
    <row r="319" spans="1:22" s="1718" customFormat="1" ht="30" hidden="1" customHeight="1">
      <c r="A319" s="1597"/>
      <c r="B319" s="1711"/>
      <c r="C319" s="1701">
        <v>160</v>
      </c>
      <c r="D319" s="1395" t="s">
        <v>3305</v>
      </c>
      <c r="E319" s="1701" t="s">
        <v>24</v>
      </c>
      <c r="F319" s="1701" t="s">
        <v>3295</v>
      </c>
      <c r="G319" s="1700">
        <v>0.4</v>
      </c>
      <c r="H319" s="1700"/>
      <c r="I319" s="1700">
        <v>0.4</v>
      </c>
      <c r="J319" s="1715" t="s">
        <v>157</v>
      </c>
      <c r="K319" s="1701" t="s">
        <v>3144</v>
      </c>
      <c r="L319" s="1395" t="s">
        <v>3303</v>
      </c>
      <c r="M319" s="1712"/>
      <c r="N319" s="1597"/>
      <c r="O319" s="1597"/>
      <c r="P319" s="1597"/>
      <c r="Q319" s="1597"/>
      <c r="R319" s="1597"/>
      <c r="S319" s="1597"/>
      <c r="T319" s="1644">
        <v>1</v>
      </c>
      <c r="U319" s="1645">
        <f t="shared" ref="U319:U323" si="18">I319</f>
        <v>0.4</v>
      </c>
      <c r="V319" s="1717"/>
    </row>
    <row r="320" spans="1:22" s="1718" customFormat="1" ht="50.45" hidden="1" customHeight="1">
      <c r="A320" s="1597"/>
      <c r="B320" s="1711"/>
      <c r="C320" s="1701">
        <v>161</v>
      </c>
      <c r="D320" s="1395" t="s">
        <v>3306</v>
      </c>
      <c r="E320" s="1701" t="s">
        <v>23</v>
      </c>
      <c r="F320" s="1701" t="s">
        <v>3295</v>
      </c>
      <c r="G320" s="1700">
        <v>0.3</v>
      </c>
      <c r="H320" s="1700"/>
      <c r="I320" s="1700">
        <v>0.3</v>
      </c>
      <c r="J320" s="1715" t="s">
        <v>157</v>
      </c>
      <c r="K320" s="1701" t="s">
        <v>3242</v>
      </c>
      <c r="L320" s="1395" t="s">
        <v>3303</v>
      </c>
      <c r="M320" s="1712"/>
      <c r="N320" s="1597"/>
      <c r="O320" s="1597"/>
      <c r="P320" s="1597"/>
      <c r="Q320" s="1597"/>
      <c r="R320" s="1597"/>
      <c r="S320" s="1597"/>
      <c r="T320" s="1644">
        <v>1</v>
      </c>
      <c r="U320" s="1645">
        <f t="shared" si="18"/>
        <v>0.3</v>
      </c>
      <c r="V320" s="1717"/>
    </row>
    <row r="321" spans="1:22" s="1718" customFormat="1" ht="112.9" hidden="1" customHeight="1">
      <c r="A321" s="1597"/>
      <c r="B321" s="1711"/>
      <c r="C321" s="1701">
        <v>162</v>
      </c>
      <c r="D321" s="1395" t="s">
        <v>3307</v>
      </c>
      <c r="E321" s="1701" t="s">
        <v>23</v>
      </c>
      <c r="F321" s="1701" t="s">
        <v>3295</v>
      </c>
      <c r="G321" s="1700">
        <v>0.35</v>
      </c>
      <c r="H321" s="1700"/>
      <c r="I321" s="1700">
        <v>0.35</v>
      </c>
      <c r="J321" s="1715" t="s">
        <v>157</v>
      </c>
      <c r="K321" s="1701" t="s">
        <v>3158</v>
      </c>
      <c r="L321" s="1395" t="s">
        <v>3303</v>
      </c>
      <c r="M321" s="1712"/>
      <c r="N321" s="1597"/>
      <c r="O321" s="1597"/>
      <c r="P321" s="1597"/>
      <c r="Q321" s="1597"/>
      <c r="R321" s="1597"/>
      <c r="S321" s="1597"/>
      <c r="T321" s="1644">
        <v>1</v>
      </c>
      <c r="U321" s="1645">
        <f t="shared" si="18"/>
        <v>0.35</v>
      </c>
      <c r="V321" s="1717"/>
    </row>
    <row r="322" spans="1:22" s="1718" customFormat="1" ht="81.599999999999994" hidden="1" customHeight="1">
      <c r="A322" s="1597"/>
      <c r="B322" s="1711"/>
      <c r="C322" s="1701">
        <v>163</v>
      </c>
      <c r="D322" s="1395" t="s">
        <v>3308</v>
      </c>
      <c r="E322" s="1701" t="s">
        <v>23</v>
      </c>
      <c r="F322" s="1701" t="s">
        <v>3295</v>
      </c>
      <c r="G322" s="1700">
        <v>1.8</v>
      </c>
      <c r="H322" s="1700"/>
      <c r="I322" s="1700">
        <v>1.8</v>
      </c>
      <c r="J322" s="1715" t="s">
        <v>157</v>
      </c>
      <c r="K322" s="1701" t="s">
        <v>3158</v>
      </c>
      <c r="L322" s="1395" t="s">
        <v>3303</v>
      </c>
      <c r="M322" s="1712"/>
      <c r="N322" s="1597"/>
      <c r="O322" s="1597"/>
      <c r="P322" s="1597"/>
      <c r="Q322" s="1597"/>
      <c r="R322" s="1597"/>
      <c r="S322" s="1597"/>
      <c r="T322" s="1644">
        <v>1</v>
      </c>
      <c r="U322" s="1645">
        <f t="shared" si="18"/>
        <v>1.8</v>
      </c>
      <c r="V322" s="1717"/>
    </row>
    <row r="323" spans="1:22" s="1718" customFormat="1" ht="30" hidden="1" customHeight="1">
      <c r="A323" s="1597"/>
      <c r="B323" s="1711"/>
      <c r="C323" s="1701">
        <v>164</v>
      </c>
      <c r="D323" s="1395" t="s">
        <v>3309</v>
      </c>
      <c r="E323" s="1701" t="s">
        <v>24</v>
      </c>
      <c r="F323" s="1701" t="s">
        <v>3295</v>
      </c>
      <c r="G323" s="1700">
        <v>1.2</v>
      </c>
      <c r="H323" s="1700">
        <v>1.2</v>
      </c>
      <c r="I323" s="1700">
        <v>1.2</v>
      </c>
      <c r="J323" s="1715" t="s">
        <v>157</v>
      </c>
      <c r="K323" s="1701" t="s">
        <v>3310</v>
      </c>
      <c r="L323" s="1395" t="s">
        <v>3303</v>
      </c>
      <c r="M323" s="1712"/>
      <c r="N323" s="1597"/>
      <c r="O323" s="1597"/>
      <c r="P323" s="1597"/>
      <c r="Q323" s="1597"/>
      <c r="R323" s="1597"/>
      <c r="S323" s="1597"/>
      <c r="T323" s="1644">
        <v>1</v>
      </c>
      <c r="U323" s="1645">
        <f t="shared" si="18"/>
        <v>1.2</v>
      </c>
      <c r="V323" s="1717"/>
    </row>
    <row r="324" spans="1:22" s="1718" customFormat="1" ht="148.15" hidden="1" customHeight="1">
      <c r="A324" s="1597"/>
      <c r="B324" s="1711"/>
      <c r="C324" s="1701">
        <v>167</v>
      </c>
      <c r="D324" s="1395" t="s">
        <v>3311</v>
      </c>
      <c r="E324" s="1701" t="s">
        <v>24</v>
      </c>
      <c r="F324" s="1701" t="s">
        <v>3295</v>
      </c>
      <c r="G324" s="1700">
        <v>0.28000000000000003</v>
      </c>
      <c r="H324" s="1700"/>
      <c r="I324" s="1700">
        <v>0.28000000000000003</v>
      </c>
      <c r="J324" s="1715" t="s">
        <v>157</v>
      </c>
      <c r="K324" s="1701" t="s">
        <v>3312</v>
      </c>
      <c r="L324" s="1395" t="s">
        <v>3303</v>
      </c>
      <c r="M324" s="1712"/>
      <c r="N324" s="1574">
        <f>G324</f>
        <v>0.28000000000000003</v>
      </c>
      <c r="O324" s="1597"/>
      <c r="P324" s="1597"/>
      <c r="Q324" s="1562"/>
      <c r="R324" s="1597"/>
      <c r="S324" s="1597"/>
      <c r="T324" s="1597"/>
      <c r="U324" s="1597"/>
      <c r="V324" s="1717"/>
    </row>
    <row r="325" spans="1:22" s="1540" customFormat="1" hidden="1">
      <c r="A325" s="1530"/>
      <c r="B325" s="1531"/>
      <c r="C325" s="1914" t="s">
        <v>436</v>
      </c>
      <c r="D325" s="1914"/>
      <c r="E325" s="1532"/>
      <c r="F325" s="1532"/>
      <c r="G325" s="1533"/>
      <c r="H325" s="1534"/>
      <c r="I325" s="1535"/>
      <c r="J325" s="1536"/>
      <c r="K325" s="1532"/>
      <c r="L325" s="1532"/>
      <c r="M325" s="1537"/>
      <c r="N325" s="1538"/>
      <c r="O325" s="1538"/>
      <c r="P325" s="1538"/>
      <c r="Q325" s="1539"/>
      <c r="R325" s="1532"/>
      <c r="S325" s="1532"/>
      <c r="T325" s="1532"/>
      <c r="U325" s="1532"/>
      <c r="V325" s="1532"/>
    </row>
    <row r="326" spans="1:22" s="1572" customFormat="1" ht="27" hidden="1" customHeight="1">
      <c r="A326" s="1549"/>
      <c r="B326" s="1720"/>
      <c r="C326" s="1506" t="s">
        <v>252</v>
      </c>
      <c r="D326" s="1915" t="s">
        <v>1130</v>
      </c>
      <c r="E326" s="1915"/>
      <c r="F326" s="1915"/>
      <c r="G326" s="1543"/>
      <c r="H326" s="1536"/>
      <c r="I326" s="1536"/>
      <c r="J326" s="1536"/>
      <c r="K326" s="1536"/>
      <c r="L326" s="1545"/>
      <c r="M326" s="1695"/>
      <c r="N326" s="1571"/>
      <c r="O326" s="1571"/>
      <c r="P326" s="1571"/>
      <c r="Q326" s="1539"/>
      <c r="R326" s="1539"/>
      <c r="S326" s="1549"/>
      <c r="T326" s="1549"/>
      <c r="U326" s="1549"/>
      <c r="V326" s="1549"/>
    </row>
    <row r="327" spans="1:22" s="1573" customFormat="1" ht="47.25" hidden="1">
      <c r="A327" s="1562"/>
      <c r="B327" s="1569"/>
      <c r="C327" s="1492">
        <v>105</v>
      </c>
      <c r="D327" s="1514" t="s">
        <v>3424</v>
      </c>
      <c r="E327" s="1492" t="s">
        <v>1393</v>
      </c>
      <c r="F327" s="1492" t="s">
        <v>3425</v>
      </c>
      <c r="G327" s="1516">
        <v>0.1</v>
      </c>
      <c r="H327" s="1492"/>
      <c r="I327" s="1516">
        <v>0.1</v>
      </c>
      <c r="J327" s="1492" t="s">
        <v>61</v>
      </c>
      <c r="K327" s="1492" t="s">
        <v>3426</v>
      </c>
      <c r="L327" s="1519" t="s">
        <v>3427</v>
      </c>
      <c r="M327" s="1570"/>
      <c r="N327" s="1574" t="e">
        <f>#REF!</f>
        <v>#REF!</v>
      </c>
      <c r="O327" s="1562"/>
      <c r="P327" s="1562"/>
      <c r="Q327" s="1562"/>
      <c r="R327" s="1562"/>
      <c r="S327" s="1562"/>
      <c r="T327" s="1562"/>
      <c r="U327" s="1562"/>
      <c r="V327" s="1519"/>
    </row>
    <row r="328" spans="1:22" s="1573" customFormat="1" ht="47.25" hidden="1">
      <c r="A328" s="1562"/>
      <c r="B328" s="1569"/>
      <c r="C328" s="1492">
        <v>107</v>
      </c>
      <c r="D328" s="1514" t="s">
        <v>3428</v>
      </c>
      <c r="E328" s="1492" t="s">
        <v>14</v>
      </c>
      <c r="F328" s="1492" t="s">
        <v>3429</v>
      </c>
      <c r="G328" s="1516">
        <v>0.48</v>
      </c>
      <c r="H328" s="1492">
        <v>0.48</v>
      </c>
      <c r="I328" s="1516">
        <v>0.48</v>
      </c>
      <c r="J328" s="1492" t="s">
        <v>61</v>
      </c>
      <c r="K328" s="1492" t="s">
        <v>3430</v>
      </c>
      <c r="L328" s="1519" t="s">
        <v>3427</v>
      </c>
      <c r="M328" s="1570"/>
      <c r="N328" s="1574" t="e">
        <f>#REF!</f>
        <v>#REF!</v>
      </c>
      <c r="O328" s="1562"/>
      <c r="P328" s="1562"/>
      <c r="Q328" s="1562"/>
      <c r="R328" s="1562"/>
      <c r="S328" s="1562"/>
      <c r="T328" s="1562"/>
      <c r="U328" s="1562"/>
      <c r="V328" s="1519"/>
    </row>
    <row r="329" spans="1:22" s="1573" customFormat="1" ht="47.25" hidden="1">
      <c r="A329" s="1562"/>
      <c r="B329" s="1569"/>
      <c r="C329" s="1492">
        <v>111</v>
      </c>
      <c r="D329" s="1514" t="s">
        <v>3431</v>
      </c>
      <c r="E329" s="1492" t="s">
        <v>23</v>
      </c>
      <c r="F329" s="1492" t="s">
        <v>3314</v>
      </c>
      <c r="G329" s="1516">
        <v>1.7</v>
      </c>
      <c r="H329" s="1492">
        <v>1.2</v>
      </c>
      <c r="I329" s="1516">
        <v>1.7</v>
      </c>
      <c r="J329" s="1492" t="s">
        <v>61</v>
      </c>
      <c r="K329" s="1492" t="s">
        <v>3432</v>
      </c>
      <c r="L329" s="1519" t="s">
        <v>3433</v>
      </c>
      <c r="M329" s="1570"/>
      <c r="N329" s="1574" t="e">
        <f>#REF!</f>
        <v>#REF!</v>
      </c>
      <c r="O329" s="1562"/>
      <c r="P329" s="1562"/>
      <c r="Q329" s="1562"/>
      <c r="R329" s="1562"/>
      <c r="S329" s="1562"/>
      <c r="T329" s="1562"/>
      <c r="U329" s="1562"/>
      <c r="V329" s="1519"/>
    </row>
    <row r="330" spans="1:22" s="1573" customFormat="1" ht="47.25" hidden="1">
      <c r="A330" s="1562"/>
      <c r="B330" s="1569"/>
      <c r="C330" s="1492">
        <v>112</v>
      </c>
      <c r="D330" s="1514" t="s">
        <v>3434</v>
      </c>
      <c r="E330" s="1492" t="s">
        <v>24</v>
      </c>
      <c r="F330" s="1492" t="s">
        <v>3314</v>
      </c>
      <c r="G330" s="1516">
        <v>1</v>
      </c>
      <c r="H330" s="1492">
        <v>1</v>
      </c>
      <c r="I330" s="1516">
        <v>1</v>
      </c>
      <c r="J330" s="1492" t="s">
        <v>61</v>
      </c>
      <c r="K330" s="1492" t="s">
        <v>3337</v>
      </c>
      <c r="L330" s="1519" t="s">
        <v>3433</v>
      </c>
      <c r="M330" s="1570"/>
      <c r="N330" s="1574" t="e">
        <f>#REF!</f>
        <v>#REF!</v>
      </c>
      <c r="O330" s="1562"/>
      <c r="P330" s="1562"/>
      <c r="Q330" s="1562"/>
      <c r="R330" s="1562"/>
      <c r="S330" s="1562"/>
      <c r="T330" s="1562"/>
      <c r="U330" s="1562"/>
      <c r="V330" s="1519"/>
    </row>
    <row r="331" spans="1:22" s="1573" customFormat="1" ht="47.25" hidden="1">
      <c r="A331" s="1562"/>
      <c r="B331" s="1569"/>
      <c r="C331" s="1492">
        <v>113</v>
      </c>
      <c r="D331" s="1514" t="s">
        <v>3435</v>
      </c>
      <c r="E331" s="1492" t="s">
        <v>24</v>
      </c>
      <c r="F331" s="1492" t="s">
        <v>3314</v>
      </c>
      <c r="G331" s="1516">
        <v>0.95</v>
      </c>
      <c r="H331" s="1492"/>
      <c r="I331" s="1516">
        <v>0.95</v>
      </c>
      <c r="J331" s="1492" t="s">
        <v>61</v>
      </c>
      <c r="K331" s="1492" t="s">
        <v>3436</v>
      </c>
      <c r="L331" s="1519" t="s">
        <v>3433</v>
      </c>
      <c r="M331" s="1570"/>
      <c r="N331" s="1574" t="e">
        <f>#REF!</f>
        <v>#REF!</v>
      </c>
      <c r="O331" s="1562"/>
      <c r="P331" s="1562"/>
      <c r="Q331" s="1562"/>
      <c r="R331" s="1562"/>
      <c r="S331" s="1562"/>
      <c r="T331" s="1562"/>
      <c r="U331" s="1562"/>
      <c r="V331" s="1519"/>
    </row>
    <row r="332" spans="1:22" s="1573" customFormat="1" ht="47.25" hidden="1">
      <c r="A332" s="1562"/>
      <c r="B332" s="1569"/>
      <c r="C332" s="1492">
        <v>114</v>
      </c>
      <c r="D332" s="1514" t="s">
        <v>3437</v>
      </c>
      <c r="E332" s="1492" t="s">
        <v>24</v>
      </c>
      <c r="F332" s="1492" t="s">
        <v>3314</v>
      </c>
      <c r="G332" s="1516">
        <v>0.95</v>
      </c>
      <c r="H332" s="1492"/>
      <c r="I332" s="1516">
        <v>0.95</v>
      </c>
      <c r="J332" s="1492" t="s">
        <v>61</v>
      </c>
      <c r="K332" s="1492" t="s">
        <v>3315</v>
      </c>
      <c r="L332" s="1519" t="s">
        <v>3433</v>
      </c>
      <c r="M332" s="1570"/>
      <c r="N332" s="1574">
        <f t="shared" ref="N332:N333" si="19">G327</f>
        <v>0.1</v>
      </c>
      <c r="O332" s="1562"/>
      <c r="P332" s="1562"/>
      <c r="Q332" s="1562"/>
      <c r="R332" s="1562"/>
      <c r="S332" s="1562"/>
      <c r="T332" s="1562"/>
      <c r="U332" s="1562"/>
      <c r="V332" s="1519"/>
    </row>
    <row r="333" spans="1:22" s="1573" customFormat="1" ht="47.25" hidden="1">
      <c r="A333" s="1562"/>
      <c r="B333" s="1569"/>
      <c r="C333" s="1492">
        <v>115</v>
      </c>
      <c r="D333" s="1514" t="s">
        <v>3438</v>
      </c>
      <c r="E333" s="1492" t="s">
        <v>24</v>
      </c>
      <c r="F333" s="1492" t="s">
        <v>3314</v>
      </c>
      <c r="G333" s="1516">
        <v>0.95</v>
      </c>
      <c r="H333" s="1492"/>
      <c r="I333" s="1516">
        <v>0.95</v>
      </c>
      <c r="J333" s="1492" t="s">
        <v>61</v>
      </c>
      <c r="K333" s="1492" t="s">
        <v>3439</v>
      </c>
      <c r="L333" s="1519" t="s">
        <v>3433</v>
      </c>
      <c r="M333" s="1570"/>
      <c r="N333" s="1574">
        <f t="shared" si="19"/>
        <v>0.48</v>
      </c>
      <c r="O333" s="1562"/>
      <c r="P333" s="1562"/>
      <c r="Q333" s="1562"/>
      <c r="R333" s="1562"/>
      <c r="S333" s="1562"/>
      <c r="T333" s="1562"/>
      <c r="U333" s="1562"/>
      <c r="V333" s="1519"/>
    </row>
    <row r="334" spans="1:22" s="1573" customFormat="1" ht="80.45" hidden="1" customHeight="1">
      <c r="A334" s="1562"/>
      <c r="B334" s="1569"/>
      <c r="C334" s="1492">
        <v>116</v>
      </c>
      <c r="D334" s="1514" t="s">
        <v>3440</v>
      </c>
      <c r="E334" s="1492" t="s">
        <v>1719</v>
      </c>
      <c r="F334" s="1492" t="s">
        <v>3314</v>
      </c>
      <c r="G334" s="1516">
        <v>3.3</v>
      </c>
      <c r="H334" s="1492"/>
      <c r="I334" s="1516">
        <v>3.3</v>
      </c>
      <c r="J334" s="1492" t="s">
        <v>61</v>
      </c>
      <c r="K334" s="1492" t="s">
        <v>3337</v>
      </c>
      <c r="L334" s="1519" t="s">
        <v>3433</v>
      </c>
      <c r="M334" s="1570"/>
      <c r="N334" s="1574" t="e">
        <f>#REF!</f>
        <v>#REF!</v>
      </c>
      <c r="O334" s="1562"/>
      <c r="P334" s="1562"/>
      <c r="Q334" s="1562"/>
      <c r="R334" s="1562"/>
      <c r="S334" s="1562"/>
      <c r="T334" s="1530">
        <v>1</v>
      </c>
      <c r="U334" s="1563" t="e">
        <f>#REF!</f>
        <v>#REF!</v>
      </c>
      <c r="V334" s="1519"/>
    </row>
    <row r="335" spans="1:22" s="1573" customFormat="1" ht="29.25" hidden="1" customHeight="1">
      <c r="A335" s="1562"/>
      <c r="B335" s="1569"/>
      <c r="C335" s="1657"/>
      <c r="D335" s="1721"/>
      <c r="E335" s="1721"/>
      <c r="F335" s="1721"/>
      <c r="G335" s="1722"/>
      <c r="H335" s="1722"/>
      <c r="I335" s="1722"/>
      <c r="J335" s="1722"/>
      <c r="K335" s="1722"/>
      <c r="L335" s="1722"/>
      <c r="M335" s="1570"/>
      <c r="N335" s="1574"/>
      <c r="O335" s="1562"/>
      <c r="P335" s="1562"/>
      <c r="Q335" s="1562"/>
      <c r="R335" s="1562"/>
      <c r="S335" s="1562"/>
      <c r="T335" s="1530">
        <v>1</v>
      </c>
      <c r="U335" s="1563" t="e">
        <f>#REF!</f>
        <v>#REF!</v>
      </c>
      <c r="V335" s="1519"/>
    </row>
    <row r="336" spans="1:22" s="1573" customFormat="1" ht="24" hidden="1" customHeight="1">
      <c r="A336" s="1562"/>
      <c r="B336" s="1569"/>
      <c r="C336" s="1723"/>
      <c r="D336" s="1530"/>
      <c r="E336" s="1530"/>
      <c r="F336" s="1530"/>
      <c r="G336" s="1724"/>
      <c r="H336" s="1724"/>
      <c r="I336" s="1724"/>
      <c r="J336" s="1724"/>
      <c r="K336" s="1724"/>
      <c r="L336" s="1724"/>
      <c r="M336" s="1570"/>
      <c r="N336" s="1574"/>
      <c r="O336" s="1562"/>
      <c r="P336" s="1562"/>
      <c r="Q336" s="1562"/>
      <c r="R336" s="1562"/>
      <c r="S336" s="1562"/>
      <c r="T336" s="1530">
        <v>1</v>
      </c>
      <c r="U336" s="1563" t="e">
        <f>#REF!</f>
        <v>#REF!</v>
      </c>
      <c r="V336" s="1519"/>
    </row>
    <row r="337" spans="1:211" s="1573" customFormat="1" ht="63.6" hidden="1" customHeight="1">
      <c r="A337" s="1562"/>
      <c r="B337" s="1569"/>
      <c r="C337" s="1725"/>
      <c r="D337" s="1520"/>
      <c r="E337" s="1520"/>
      <c r="F337" s="1520"/>
      <c r="G337" s="1726"/>
      <c r="H337" s="1528"/>
      <c r="I337" s="1528"/>
      <c r="J337" s="1488"/>
      <c r="K337" s="1520"/>
      <c r="L337" s="1520"/>
      <c r="M337" s="1570"/>
      <c r="N337" s="1574"/>
      <c r="O337" s="1562"/>
      <c r="P337" s="1562"/>
      <c r="Q337" s="1562"/>
      <c r="R337" s="1562"/>
      <c r="S337" s="1562"/>
      <c r="T337" s="1530">
        <v>1</v>
      </c>
      <c r="U337" s="1563" t="e">
        <f>#REF!</f>
        <v>#REF!</v>
      </c>
      <c r="V337" s="1519"/>
    </row>
    <row r="338" spans="1:211" s="1573" customFormat="1" ht="148.15" hidden="1" customHeight="1">
      <c r="A338" s="1562"/>
      <c r="B338" s="1569"/>
      <c r="C338" s="1725"/>
      <c r="D338" s="1520"/>
      <c r="E338" s="1520"/>
      <c r="F338" s="1520"/>
      <c r="G338" s="1726"/>
      <c r="H338" s="1528"/>
      <c r="I338" s="1528"/>
      <c r="J338" s="1488"/>
      <c r="K338" s="1520"/>
      <c r="L338" s="1520"/>
      <c r="M338" s="1570"/>
      <c r="N338" s="1574" t="e">
        <f>#REF!</f>
        <v>#REF!</v>
      </c>
      <c r="O338" s="1562"/>
      <c r="P338" s="1562"/>
      <c r="Q338" s="1562"/>
      <c r="R338" s="1562"/>
      <c r="S338" s="1562"/>
      <c r="T338" s="1530">
        <v>1</v>
      </c>
      <c r="U338" s="1563" t="e">
        <f>#REF!</f>
        <v>#REF!</v>
      </c>
      <c r="V338" s="1519"/>
    </row>
    <row r="339" spans="1:211" s="1573" customFormat="1" ht="174.6" hidden="1" customHeight="1">
      <c r="A339" s="1562"/>
      <c r="B339" s="1569"/>
      <c r="C339" s="1725"/>
      <c r="D339" s="1520"/>
      <c r="E339" s="1520"/>
      <c r="F339" s="1520"/>
      <c r="G339" s="1726"/>
      <c r="H339" s="1528"/>
      <c r="I339" s="1528"/>
      <c r="J339" s="1488"/>
      <c r="K339" s="1520"/>
      <c r="L339" s="1520"/>
      <c r="M339" s="1570"/>
      <c r="N339" s="1574">
        <f t="shared" ref="N339" si="20">G334</f>
        <v>3.3</v>
      </c>
      <c r="O339" s="1562"/>
      <c r="P339" s="1562"/>
      <c r="Q339" s="1562"/>
      <c r="R339" s="1562"/>
      <c r="S339" s="1562"/>
      <c r="T339" s="1530">
        <v>1</v>
      </c>
      <c r="U339" s="1563">
        <f t="shared" ref="U339" si="21">I334</f>
        <v>3.3</v>
      </c>
      <c r="V339" s="1519"/>
    </row>
    <row r="340" spans="1:211" s="1731" customFormat="1" hidden="1">
      <c r="A340" s="1721"/>
      <c r="B340" s="1727"/>
      <c r="C340" s="1725"/>
      <c r="D340" s="1520"/>
      <c r="E340" s="1520"/>
      <c r="F340" s="1520"/>
      <c r="G340" s="1726"/>
      <c r="H340" s="1528"/>
      <c r="I340" s="1528"/>
      <c r="J340" s="1488"/>
      <c r="K340" s="1520"/>
      <c r="L340" s="1520"/>
      <c r="M340" s="1728">
        <f>SUM(M9:M339)</f>
        <v>0</v>
      </c>
      <c r="N340" s="1722" t="e">
        <f>SUM(N9:N339)</f>
        <v>#REF!</v>
      </c>
      <c r="O340" s="1722"/>
      <c r="P340" s="1722"/>
      <c r="Q340" s="1724">
        <f>SUM(Q9:Q339)</f>
        <v>10</v>
      </c>
      <c r="R340" s="1722">
        <f>SUM(R9:R339)</f>
        <v>13.780000000000001</v>
      </c>
      <c r="S340" s="1722">
        <f>SUM(S9:S325)</f>
        <v>0</v>
      </c>
      <c r="T340" s="1724">
        <f>SUM(T9:T325)</f>
        <v>42</v>
      </c>
      <c r="U340" s="1722">
        <f>SUM(U9:U325)</f>
        <v>64.435100000000006</v>
      </c>
      <c r="V340" s="1729"/>
      <c r="W340" s="1730"/>
      <c r="X340" s="1730"/>
      <c r="Y340" s="1730"/>
      <c r="Z340" s="1730"/>
      <c r="AA340" s="1730"/>
      <c r="AB340" s="1730"/>
      <c r="AC340" s="1730"/>
      <c r="AD340" s="1730"/>
      <c r="AE340" s="1730"/>
      <c r="AF340" s="1730"/>
      <c r="AG340" s="1730"/>
      <c r="AH340" s="1730"/>
      <c r="AI340" s="1730"/>
      <c r="AJ340" s="1730"/>
      <c r="AK340" s="1730"/>
      <c r="AL340" s="1730"/>
      <c r="AM340" s="1730"/>
      <c r="AN340" s="1730"/>
      <c r="AO340" s="1730"/>
      <c r="AP340" s="1730"/>
      <c r="AQ340" s="1730"/>
      <c r="AR340" s="1730"/>
      <c r="AS340" s="1730"/>
      <c r="AT340" s="1730"/>
      <c r="AU340" s="1730"/>
      <c r="AV340" s="1730"/>
      <c r="AW340" s="1730"/>
      <c r="AX340" s="1730"/>
      <c r="AY340" s="1730"/>
      <c r="AZ340" s="1730"/>
      <c r="BA340" s="1730"/>
      <c r="BB340" s="1730"/>
      <c r="BC340" s="1730"/>
      <c r="BD340" s="1730"/>
      <c r="BE340" s="1730"/>
      <c r="BF340" s="1730"/>
      <c r="BG340" s="1730"/>
      <c r="BH340" s="1730"/>
      <c r="BI340" s="1730"/>
      <c r="BJ340" s="1730"/>
      <c r="BK340" s="1730"/>
      <c r="BL340" s="1730"/>
      <c r="BM340" s="1730"/>
      <c r="BN340" s="1730"/>
      <c r="BO340" s="1730"/>
      <c r="BP340" s="1730"/>
      <c r="BQ340" s="1730"/>
      <c r="BR340" s="1730"/>
      <c r="BS340" s="1730"/>
      <c r="BT340" s="1730"/>
      <c r="BU340" s="1730"/>
      <c r="BV340" s="1730"/>
      <c r="BW340" s="1730"/>
      <c r="BX340" s="1730"/>
      <c r="BY340" s="1730"/>
      <c r="BZ340" s="1730"/>
      <c r="CA340" s="1730"/>
      <c r="CB340" s="1730"/>
      <c r="CC340" s="1730"/>
      <c r="CD340" s="1730"/>
      <c r="CE340" s="1730"/>
      <c r="CF340" s="1730"/>
      <c r="CG340" s="1730"/>
      <c r="CH340" s="1730"/>
      <c r="CI340" s="1730"/>
      <c r="CJ340" s="1730"/>
      <c r="CK340" s="1730"/>
      <c r="CL340" s="1730"/>
      <c r="CM340" s="1730"/>
      <c r="CN340" s="1730"/>
      <c r="CO340" s="1730"/>
      <c r="CP340" s="1730"/>
      <c r="CQ340" s="1730"/>
      <c r="CR340" s="1730"/>
      <c r="CS340" s="1730"/>
      <c r="CT340" s="1730"/>
      <c r="CU340" s="1730"/>
      <c r="CV340" s="1730"/>
      <c r="CW340" s="1730"/>
      <c r="CX340" s="1730"/>
      <c r="CY340" s="1730"/>
      <c r="CZ340" s="1730"/>
      <c r="DA340" s="1730"/>
      <c r="DB340" s="1730"/>
      <c r="DC340" s="1730"/>
      <c r="DD340" s="1730"/>
      <c r="DE340" s="1730"/>
      <c r="DF340" s="1730"/>
      <c r="DG340" s="1730"/>
      <c r="DH340" s="1730"/>
      <c r="DI340" s="1730"/>
      <c r="DJ340" s="1730"/>
      <c r="DK340" s="1730"/>
      <c r="DL340" s="1730"/>
      <c r="DM340" s="1730"/>
      <c r="DN340" s="1730"/>
      <c r="DO340" s="1730"/>
      <c r="DP340" s="1730"/>
      <c r="DQ340" s="1730"/>
      <c r="DR340" s="1730"/>
      <c r="DS340" s="1730"/>
      <c r="DT340" s="1730"/>
      <c r="DU340" s="1730"/>
      <c r="DV340" s="1730"/>
      <c r="DW340" s="1730"/>
      <c r="DX340" s="1730"/>
      <c r="DY340" s="1730"/>
      <c r="DZ340" s="1730"/>
      <c r="EA340" s="1730"/>
      <c r="EB340" s="1730"/>
      <c r="EC340" s="1730"/>
      <c r="ED340" s="1730"/>
      <c r="EE340" s="1730"/>
      <c r="EF340" s="1730"/>
      <c r="EG340" s="1730"/>
      <c r="EH340" s="1730"/>
      <c r="EI340" s="1730"/>
      <c r="EJ340" s="1730"/>
      <c r="EK340" s="1730"/>
      <c r="EL340" s="1730"/>
      <c r="EM340" s="1730"/>
      <c r="EN340" s="1730"/>
      <c r="EO340" s="1730"/>
      <c r="EP340" s="1730"/>
      <c r="EQ340" s="1730"/>
      <c r="ER340" s="1730"/>
      <c r="ES340" s="1730"/>
      <c r="ET340" s="1730"/>
      <c r="EU340" s="1730"/>
      <c r="EV340" s="1730"/>
      <c r="EW340" s="1730"/>
      <c r="EX340" s="1730"/>
      <c r="EY340" s="1730"/>
      <c r="EZ340" s="1730"/>
      <c r="FA340" s="1730"/>
      <c r="FB340" s="1730"/>
      <c r="FC340" s="1730"/>
      <c r="FD340" s="1730"/>
      <c r="FE340" s="1730"/>
      <c r="FF340" s="1730"/>
      <c r="FG340" s="1730"/>
      <c r="FH340" s="1730"/>
      <c r="FI340" s="1730"/>
      <c r="FJ340" s="1730"/>
      <c r="FK340" s="1730"/>
      <c r="FL340" s="1730"/>
      <c r="FM340" s="1730"/>
      <c r="FN340" s="1730"/>
      <c r="FO340" s="1730"/>
      <c r="FP340" s="1730"/>
      <c r="FQ340" s="1730"/>
      <c r="FR340" s="1730"/>
      <c r="FS340" s="1730"/>
      <c r="FT340" s="1730"/>
      <c r="FU340" s="1730"/>
      <c r="FV340" s="1730"/>
      <c r="FW340" s="1730"/>
      <c r="FX340" s="1730"/>
      <c r="FY340" s="1730"/>
      <c r="FZ340" s="1730"/>
      <c r="GA340" s="1730"/>
      <c r="GB340" s="1730"/>
      <c r="GC340" s="1730"/>
      <c r="GD340" s="1730"/>
      <c r="GE340" s="1730"/>
      <c r="GF340" s="1730"/>
      <c r="GG340" s="1730"/>
      <c r="GH340" s="1730"/>
      <c r="GI340" s="1730"/>
      <c r="GJ340" s="1730"/>
      <c r="GK340" s="1730"/>
      <c r="GL340" s="1730"/>
      <c r="GM340" s="1730"/>
      <c r="GN340" s="1730"/>
      <c r="GO340" s="1730"/>
      <c r="GP340" s="1730"/>
      <c r="GQ340" s="1730"/>
      <c r="GR340" s="1730"/>
      <c r="GS340" s="1730"/>
      <c r="GT340" s="1730"/>
      <c r="GU340" s="1730"/>
      <c r="GV340" s="1730"/>
      <c r="GW340" s="1730"/>
      <c r="GX340" s="1730"/>
      <c r="GY340" s="1730"/>
      <c r="GZ340" s="1730"/>
      <c r="HA340" s="1730"/>
      <c r="HB340" s="1730"/>
      <c r="HC340" s="1730"/>
    </row>
    <row r="341" spans="1:211" s="1731" customFormat="1" hidden="1">
      <c r="A341" s="1530"/>
      <c r="B341" s="1531"/>
      <c r="C341" s="1725"/>
      <c r="D341" s="1520"/>
      <c r="E341" s="1520"/>
      <c r="F341" s="1520"/>
      <c r="G341" s="1726"/>
      <c r="H341" s="1528"/>
      <c r="I341" s="1528"/>
      <c r="J341" s="1488"/>
      <c r="K341" s="1520"/>
      <c r="L341" s="1520"/>
      <c r="M341" s="1732">
        <f>COUNTA(M9:M339)</f>
        <v>0</v>
      </c>
      <c r="N341" s="1724">
        <f>COUNTA(N9:N339)</f>
        <v>53</v>
      </c>
      <c r="O341" s="1724"/>
      <c r="P341" s="1724"/>
      <c r="Q341" s="1724">
        <f>COUNTA(Q9:Q339)</f>
        <v>10</v>
      </c>
      <c r="R341" s="1724">
        <f>COUNTA(R9:R339)</f>
        <v>10</v>
      </c>
      <c r="S341" s="1530"/>
      <c r="T341" s="1530"/>
      <c r="U341" s="1530"/>
      <c r="V341" s="1733"/>
    </row>
    <row r="342" spans="1:211" s="1731" customFormat="1" hidden="1">
      <c r="C342" s="1725"/>
      <c r="D342" s="1520"/>
      <c r="E342" s="1520"/>
      <c r="F342" s="1520"/>
      <c r="G342" s="1726"/>
      <c r="H342" s="1528"/>
      <c r="I342" s="1528"/>
      <c r="J342" s="1488"/>
      <c r="K342" s="1520"/>
      <c r="L342" s="1520"/>
    </row>
    <row r="343" spans="1:211" s="1731" customFormat="1" hidden="1">
      <c r="C343" s="1725"/>
      <c r="D343" s="1520"/>
      <c r="E343" s="1520"/>
      <c r="F343" s="1520"/>
      <c r="G343" s="1726"/>
      <c r="H343" s="1528"/>
      <c r="I343" s="1528"/>
      <c r="J343" s="1488"/>
      <c r="K343" s="1520"/>
      <c r="L343" s="1520"/>
    </row>
    <row r="344" spans="1:211" s="1731" customFormat="1" hidden="1">
      <c r="C344" s="1725"/>
      <c r="D344" s="1520"/>
      <c r="E344" s="1520"/>
      <c r="F344" s="1520"/>
      <c r="G344" s="1726"/>
      <c r="H344" s="1528"/>
      <c r="I344" s="1528"/>
      <c r="J344" s="1488"/>
      <c r="K344" s="1520"/>
      <c r="L344" s="1520"/>
    </row>
    <row r="345" spans="1:211" s="1731" customFormat="1" hidden="1">
      <c r="C345" s="1725"/>
      <c r="D345" s="1520"/>
      <c r="E345" s="1520"/>
      <c r="F345" s="1520"/>
      <c r="G345" s="1726"/>
      <c r="H345" s="1528"/>
      <c r="I345" s="1528"/>
      <c r="J345" s="1488"/>
      <c r="K345" s="1520"/>
      <c r="L345" s="1528" t="e">
        <f>N340+'Bieu 1A'!#REF!</f>
        <v>#REF!</v>
      </c>
    </row>
    <row r="346" spans="1:211" s="1731" customFormat="1" hidden="1">
      <c r="C346" s="1725"/>
      <c r="D346" s="1520"/>
      <c r="E346" s="1520"/>
      <c r="F346" s="1520"/>
      <c r="G346" s="1726"/>
      <c r="H346" s="1528"/>
      <c r="I346" s="1528"/>
      <c r="J346" s="1488"/>
      <c r="K346" s="1520"/>
      <c r="L346" s="1734" t="e">
        <f>N341+'Bieu 1A'!#REF!</f>
        <v>#REF!</v>
      </c>
    </row>
    <row r="347" spans="1:211" s="1731" customFormat="1" hidden="1">
      <c r="C347" s="1725"/>
      <c r="D347" s="1520"/>
      <c r="E347" s="1520"/>
      <c r="F347" s="1520"/>
      <c r="G347" s="1726"/>
      <c r="H347" s="1528"/>
      <c r="I347" s="1528"/>
      <c r="J347" s="1488"/>
      <c r="K347" s="1520"/>
      <c r="L347" s="1520"/>
    </row>
    <row r="348" spans="1:211" s="1731" customFormat="1" hidden="1">
      <c r="C348" s="1725"/>
      <c r="D348" s="1520"/>
      <c r="E348" s="1520"/>
      <c r="F348" s="1520"/>
      <c r="G348" s="1726"/>
      <c r="H348" s="1528"/>
      <c r="I348" s="1528"/>
      <c r="J348" s="1488"/>
      <c r="K348" s="1520"/>
      <c r="L348" s="1520"/>
    </row>
    <row r="349" spans="1:211" s="1731" customFormat="1" hidden="1">
      <c r="C349" s="1725"/>
      <c r="D349" s="1520"/>
      <c r="E349" s="1520"/>
      <c r="F349" s="1520"/>
      <c r="G349" s="1726"/>
      <c r="H349" s="1528"/>
      <c r="I349" s="1528"/>
      <c r="J349" s="1488"/>
      <c r="K349" s="1520"/>
      <c r="L349" s="1520"/>
    </row>
    <row r="350" spans="1:211" s="1731" customFormat="1" hidden="1">
      <c r="C350" s="1725"/>
      <c r="D350" s="1520"/>
      <c r="E350" s="1520"/>
      <c r="F350" s="1520"/>
      <c r="G350" s="1726"/>
      <c r="H350" s="1528"/>
      <c r="I350" s="1528"/>
      <c r="J350" s="1488"/>
      <c r="K350" s="1520"/>
      <c r="L350" s="1520"/>
    </row>
    <row r="351" spans="1:211" s="1731" customFormat="1" hidden="1">
      <c r="C351" s="1725"/>
      <c r="D351" s="1520"/>
      <c r="E351" s="1520"/>
      <c r="F351" s="1520"/>
      <c r="G351" s="1726"/>
      <c r="H351" s="1528"/>
      <c r="I351" s="1528"/>
      <c r="J351" s="1488"/>
      <c r="K351" s="1520"/>
      <c r="L351" s="1520"/>
    </row>
    <row r="352" spans="1:211" s="1731" customFormat="1" hidden="1">
      <c r="C352" s="1725"/>
      <c r="D352" s="1520"/>
      <c r="E352" s="1520"/>
      <c r="F352" s="1520"/>
      <c r="G352" s="1726"/>
      <c r="H352" s="1528"/>
      <c r="I352" s="1528"/>
      <c r="J352" s="1488"/>
      <c r="K352" s="1520"/>
      <c r="L352" s="1520"/>
    </row>
    <row r="353" spans="1:245" s="1731" customFormat="1" hidden="1">
      <c r="C353" s="1725"/>
      <c r="D353" s="1520"/>
      <c r="E353" s="1520"/>
      <c r="F353" s="1520"/>
      <c r="G353" s="1726"/>
      <c r="H353" s="1528"/>
      <c r="I353" s="1528"/>
      <c r="J353" s="1488"/>
      <c r="K353" s="1520"/>
      <c r="L353" s="1520"/>
    </row>
    <row r="354" spans="1:245" s="1731" customFormat="1" hidden="1">
      <c r="C354" s="1725"/>
      <c r="D354" s="1520"/>
      <c r="E354" s="1520"/>
      <c r="F354" s="1520"/>
      <c r="G354" s="1726"/>
      <c r="H354" s="1528"/>
      <c r="I354" s="1528"/>
      <c r="J354" s="1488"/>
      <c r="K354" s="1520"/>
      <c r="L354" s="1520"/>
    </row>
    <row r="355" spans="1:245" s="1731" customFormat="1" hidden="1">
      <c r="C355" s="1725"/>
      <c r="D355" s="1520"/>
      <c r="E355" s="1520"/>
      <c r="F355" s="1520"/>
      <c r="G355" s="1726"/>
      <c r="H355" s="1528"/>
      <c r="I355" s="1528"/>
      <c r="J355" s="1488"/>
      <c r="K355" s="1520"/>
      <c r="L355" s="1520"/>
    </row>
    <row r="356" spans="1:245" s="1731" customFormat="1" hidden="1">
      <c r="C356" s="1725"/>
      <c r="D356" s="1520"/>
      <c r="E356" s="1520"/>
      <c r="F356" s="1520"/>
      <c r="G356" s="1726"/>
      <c r="H356" s="1528"/>
      <c r="I356" s="1528"/>
      <c r="J356" s="1488"/>
      <c r="K356" s="1520"/>
      <c r="L356" s="1520"/>
    </row>
    <row r="357" spans="1:245" s="1731" customFormat="1" hidden="1">
      <c r="C357" s="1725"/>
      <c r="D357" s="1520"/>
      <c r="E357" s="1520"/>
      <c r="F357" s="1520"/>
      <c r="G357" s="1726" t="e">
        <f>#REF!+#REF!</f>
        <v>#REF!</v>
      </c>
      <c r="H357" s="1528" t="e">
        <f>#REF!+#REF!</f>
        <v>#REF!</v>
      </c>
      <c r="I357" s="1528" t="e">
        <f>#REF!+#REF!</f>
        <v>#REF!</v>
      </c>
      <c r="J357" s="1488"/>
      <c r="K357" s="1520"/>
      <c r="L357" s="1520"/>
    </row>
    <row r="358" spans="1:245" s="1731" customFormat="1" hidden="1">
      <c r="C358" s="1725"/>
      <c r="D358" s="1520"/>
      <c r="E358" s="1520"/>
      <c r="F358" s="1520"/>
      <c r="G358" s="1726" t="e">
        <f>#REF!+#REF!</f>
        <v>#REF!</v>
      </c>
      <c r="H358" s="1528" t="e">
        <f>#REF!+#REF!</f>
        <v>#REF!</v>
      </c>
      <c r="I358" s="1528" t="e">
        <f>#REF!+#REF!</f>
        <v>#REF!</v>
      </c>
      <c r="J358" s="1488"/>
      <c r="K358" s="1520"/>
      <c r="L358" s="1520"/>
    </row>
    <row r="359" spans="1:245" s="1731" customFormat="1" hidden="1">
      <c r="C359" s="1725"/>
      <c r="D359" s="1520"/>
      <c r="E359" s="1520"/>
      <c r="F359" s="1520"/>
      <c r="G359" s="1726"/>
      <c r="H359" s="1528"/>
      <c r="I359" s="1528"/>
      <c r="J359" s="1488"/>
      <c r="K359" s="1520"/>
      <c r="L359" s="1520"/>
    </row>
    <row r="360" spans="1:245" s="1731" customFormat="1" hidden="1">
      <c r="C360" s="1725"/>
      <c r="D360" s="1520"/>
      <c r="E360" s="1520"/>
      <c r="F360" s="1520"/>
      <c r="G360" s="1726"/>
      <c r="H360" s="1528"/>
      <c r="I360" s="1528"/>
      <c r="J360" s="1488"/>
      <c r="K360" s="1520"/>
      <c r="L360" s="1520"/>
    </row>
    <row r="361" spans="1:245" s="1731" customFormat="1" hidden="1">
      <c r="C361" s="1725"/>
      <c r="D361" s="1520"/>
      <c r="E361" s="1520"/>
      <c r="F361" s="1520"/>
      <c r="G361" s="1726"/>
      <c r="H361" s="1528"/>
      <c r="I361" s="1528"/>
      <c r="J361" s="1488"/>
      <c r="K361" s="1520"/>
      <c r="L361" s="1520"/>
    </row>
    <row r="362" spans="1:245" s="1735" customFormat="1" hidden="1">
      <c r="A362" s="1731"/>
      <c r="B362" s="1731"/>
      <c r="C362" s="1725"/>
      <c r="D362" s="1520"/>
      <c r="E362" s="1520"/>
      <c r="F362" s="1520"/>
      <c r="G362" s="1726"/>
      <c r="H362" s="1528"/>
      <c r="I362" s="1528"/>
      <c r="J362" s="1488"/>
      <c r="K362" s="1520"/>
      <c r="L362" s="1520"/>
      <c r="M362" s="1731"/>
      <c r="N362" s="1731"/>
      <c r="O362" s="1731"/>
      <c r="P362" s="1731"/>
      <c r="Q362" s="1731"/>
      <c r="R362" s="1731"/>
      <c r="S362" s="1731"/>
      <c r="T362" s="1731"/>
      <c r="U362" s="1731"/>
      <c r="V362" s="1731"/>
      <c r="W362" s="1731"/>
      <c r="X362" s="1731"/>
      <c r="Y362" s="1731"/>
      <c r="Z362" s="1731"/>
      <c r="AA362" s="1731"/>
      <c r="AB362" s="1731"/>
      <c r="AC362" s="1731"/>
      <c r="AD362" s="1731"/>
      <c r="AE362" s="1731"/>
      <c r="AF362" s="1731"/>
      <c r="AG362" s="1731"/>
      <c r="AH362" s="1731"/>
      <c r="AI362" s="1731"/>
      <c r="AJ362" s="1731"/>
      <c r="AK362" s="1731"/>
      <c r="AL362" s="1731"/>
      <c r="AM362" s="1731"/>
      <c r="AN362" s="1731"/>
      <c r="AO362" s="1731"/>
      <c r="AP362" s="1731"/>
      <c r="AQ362" s="1731"/>
      <c r="AR362" s="1731"/>
      <c r="AS362" s="1731"/>
      <c r="AT362" s="1731"/>
      <c r="AU362" s="1731"/>
      <c r="AV362" s="1731"/>
      <c r="AW362" s="1731"/>
      <c r="AX362" s="1731"/>
      <c r="AY362" s="1731"/>
      <c r="AZ362" s="1731"/>
      <c r="BA362" s="1731"/>
      <c r="BB362" s="1731"/>
      <c r="BC362" s="1731"/>
      <c r="BD362" s="1731"/>
      <c r="BE362" s="1731"/>
      <c r="BF362" s="1731"/>
      <c r="BG362" s="1731"/>
      <c r="BH362" s="1731"/>
      <c r="BI362" s="1731"/>
      <c r="BJ362" s="1731"/>
      <c r="BK362" s="1731"/>
      <c r="BL362" s="1731"/>
      <c r="BM362" s="1731"/>
      <c r="BN362" s="1731"/>
      <c r="BO362" s="1731"/>
      <c r="BP362" s="1731"/>
      <c r="BQ362" s="1731"/>
      <c r="BR362" s="1731"/>
      <c r="BS362" s="1731"/>
      <c r="BT362" s="1731"/>
      <c r="BU362" s="1731"/>
      <c r="BV362" s="1731"/>
      <c r="BW362" s="1731"/>
      <c r="BX362" s="1731"/>
      <c r="BY362" s="1731"/>
      <c r="BZ362" s="1731"/>
      <c r="CA362" s="1731"/>
      <c r="CB362" s="1731"/>
      <c r="CC362" s="1731"/>
      <c r="CD362" s="1731"/>
      <c r="CE362" s="1731"/>
      <c r="CF362" s="1731"/>
      <c r="CG362" s="1731"/>
      <c r="CH362" s="1731"/>
      <c r="CI362" s="1731"/>
      <c r="CJ362" s="1731"/>
      <c r="CK362" s="1731"/>
      <c r="CL362" s="1731"/>
      <c r="CM362" s="1731"/>
      <c r="CN362" s="1731"/>
      <c r="CO362" s="1731"/>
      <c r="CP362" s="1731"/>
      <c r="CQ362" s="1731"/>
      <c r="CR362" s="1731"/>
      <c r="CS362" s="1731"/>
      <c r="CT362" s="1731"/>
      <c r="CU362" s="1731"/>
      <c r="CV362" s="1731"/>
      <c r="CW362" s="1731"/>
      <c r="CX362" s="1731"/>
      <c r="CY362" s="1731"/>
      <c r="CZ362" s="1731"/>
      <c r="DA362" s="1731"/>
      <c r="DB362" s="1731"/>
      <c r="DC362" s="1731"/>
      <c r="DD362" s="1731"/>
      <c r="DE362" s="1731"/>
      <c r="DF362" s="1731"/>
      <c r="DG362" s="1731"/>
      <c r="DH362" s="1731"/>
      <c r="DI362" s="1731"/>
      <c r="DJ362" s="1731"/>
      <c r="DK362" s="1731"/>
      <c r="DL362" s="1731"/>
      <c r="DM362" s="1731"/>
      <c r="DN362" s="1731"/>
      <c r="DO362" s="1731"/>
      <c r="DP362" s="1731"/>
      <c r="DQ362" s="1731"/>
      <c r="DR362" s="1731"/>
      <c r="DS362" s="1731"/>
      <c r="DT362" s="1731"/>
      <c r="DU362" s="1731"/>
      <c r="DV362" s="1731"/>
      <c r="DW362" s="1731"/>
      <c r="DX362" s="1731"/>
      <c r="DY362" s="1731"/>
      <c r="DZ362" s="1731"/>
      <c r="EA362" s="1731"/>
      <c r="EB362" s="1731"/>
      <c r="EC362" s="1731"/>
      <c r="ED362" s="1731"/>
      <c r="EE362" s="1731"/>
      <c r="EF362" s="1731"/>
      <c r="EG362" s="1731"/>
      <c r="EH362" s="1731"/>
      <c r="EI362" s="1731"/>
      <c r="EJ362" s="1731"/>
      <c r="EK362" s="1731"/>
      <c r="EL362" s="1731"/>
      <c r="EM362" s="1731"/>
      <c r="EN362" s="1731"/>
      <c r="EO362" s="1731"/>
      <c r="EP362" s="1731"/>
      <c r="EQ362" s="1731"/>
      <c r="ER362" s="1731"/>
      <c r="ES362" s="1731"/>
      <c r="ET362" s="1731"/>
      <c r="EU362" s="1731"/>
      <c r="EV362" s="1731"/>
      <c r="EW362" s="1731"/>
      <c r="EX362" s="1731"/>
      <c r="EY362" s="1731"/>
      <c r="EZ362" s="1731"/>
      <c r="FA362" s="1731"/>
      <c r="FB362" s="1731"/>
      <c r="FC362" s="1731"/>
      <c r="FD362" s="1731"/>
      <c r="FE362" s="1731"/>
      <c r="FF362" s="1731"/>
      <c r="FG362" s="1731"/>
      <c r="FH362" s="1731"/>
      <c r="FI362" s="1731"/>
      <c r="FJ362" s="1731"/>
      <c r="FK362" s="1731"/>
      <c r="FL362" s="1731"/>
      <c r="FM362" s="1731"/>
      <c r="FN362" s="1731"/>
      <c r="FO362" s="1731"/>
      <c r="FP362" s="1731"/>
      <c r="FQ362" s="1731"/>
      <c r="FR362" s="1731"/>
      <c r="FS362" s="1731"/>
      <c r="FT362" s="1731"/>
      <c r="FU362" s="1731"/>
      <c r="FV362" s="1731"/>
      <c r="FW362" s="1731"/>
      <c r="FX362" s="1731"/>
      <c r="FY362" s="1731"/>
      <c r="FZ362" s="1731"/>
      <c r="GA362" s="1731"/>
      <c r="GB362" s="1731"/>
      <c r="GC362" s="1731"/>
      <c r="GD362" s="1731"/>
      <c r="GE362" s="1731"/>
      <c r="GF362" s="1731"/>
      <c r="GG362" s="1731"/>
      <c r="GH362" s="1731"/>
      <c r="GI362" s="1731"/>
      <c r="GJ362" s="1731"/>
      <c r="GK362" s="1731"/>
      <c r="GL362" s="1731"/>
      <c r="GM362" s="1731"/>
      <c r="GN362" s="1731"/>
      <c r="GO362" s="1731"/>
      <c r="GP362" s="1731"/>
      <c r="GQ362" s="1731"/>
      <c r="GR362" s="1731"/>
      <c r="GS362" s="1731"/>
      <c r="GT362" s="1731"/>
      <c r="GU362" s="1731"/>
      <c r="GV362" s="1731"/>
      <c r="GW362" s="1731"/>
      <c r="GX362" s="1731"/>
      <c r="GY362" s="1731"/>
      <c r="GZ362" s="1731"/>
      <c r="HA362" s="1731"/>
      <c r="HB362" s="1731"/>
      <c r="HC362" s="1731"/>
      <c r="HD362" s="1731"/>
      <c r="HE362" s="1731"/>
      <c r="HF362" s="1731"/>
      <c r="HG362" s="1731"/>
      <c r="HH362" s="1731"/>
      <c r="HI362" s="1731"/>
      <c r="HJ362" s="1731"/>
      <c r="HK362" s="1731"/>
      <c r="HL362" s="1731"/>
      <c r="HM362" s="1731"/>
      <c r="HN362" s="1731"/>
      <c r="HO362" s="1731"/>
      <c r="HP362" s="1731"/>
      <c r="HQ362" s="1731"/>
      <c r="HR362" s="1731"/>
      <c r="HS362" s="1731"/>
      <c r="HT362" s="1731"/>
      <c r="HU362" s="1731"/>
      <c r="HV362" s="1731"/>
      <c r="HW362" s="1731"/>
      <c r="HX362" s="1731"/>
      <c r="HY362" s="1731"/>
      <c r="HZ362" s="1731"/>
      <c r="IA362" s="1731"/>
      <c r="IB362" s="1731"/>
      <c r="IC362" s="1731"/>
      <c r="ID362" s="1731"/>
      <c r="IE362" s="1731"/>
      <c r="IF362" s="1731"/>
      <c r="IG362" s="1731"/>
      <c r="IH362" s="1731"/>
      <c r="II362" s="1731"/>
      <c r="IJ362" s="1731"/>
      <c r="IK362" s="1731"/>
    </row>
    <row r="363" spans="1:245" s="1735" customFormat="1" hidden="1">
      <c r="A363" s="1731"/>
      <c r="B363" s="1731"/>
      <c r="C363" s="1725"/>
      <c r="D363" s="1520"/>
      <c r="E363" s="1520"/>
      <c r="F363" s="1520"/>
      <c r="G363" s="1726"/>
      <c r="H363" s="1528"/>
      <c r="I363" s="1528"/>
      <c r="J363" s="1488"/>
      <c r="K363" s="1520"/>
      <c r="L363" s="1520"/>
      <c r="M363" s="1731"/>
      <c r="N363" s="1731"/>
      <c r="O363" s="1731"/>
      <c r="P363" s="1731"/>
      <c r="Q363" s="1731"/>
      <c r="R363" s="1731"/>
      <c r="S363" s="1731"/>
      <c r="T363" s="1731"/>
      <c r="U363" s="1731"/>
      <c r="V363" s="1731"/>
      <c r="W363" s="1731"/>
      <c r="X363" s="1731"/>
      <c r="Y363" s="1731"/>
      <c r="Z363" s="1731"/>
      <c r="AA363" s="1731"/>
      <c r="AB363" s="1731"/>
      <c r="AC363" s="1731"/>
      <c r="AD363" s="1731"/>
      <c r="AE363" s="1731"/>
      <c r="AF363" s="1731"/>
      <c r="AG363" s="1731"/>
      <c r="AH363" s="1731"/>
      <c r="AI363" s="1731"/>
      <c r="AJ363" s="1731"/>
      <c r="AK363" s="1731"/>
      <c r="AL363" s="1731"/>
      <c r="AM363" s="1731"/>
      <c r="AN363" s="1731"/>
      <c r="AO363" s="1731"/>
      <c r="AP363" s="1731"/>
      <c r="AQ363" s="1731"/>
      <c r="AR363" s="1731"/>
      <c r="AS363" s="1731"/>
      <c r="AT363" s="1731"/>
      <c r="AU363" s="1731"/>
      <c r="AV363" s="1731"/>
      <c r="AW363" s="1731"/>
      <c r="AX363" s="1731"/>
      <c r="AY363" s="1731"/>
      <c r="AZ363" s="1731"/>
      <c r="BA363" s="1731"/>
      <c r="BB363" s="1731"/>
      <c r="BC363" s="1731"/>
      <c r="BD363" s="1731"/>
      <c r="BE363" s="1731"/>
      <c r="BF363" s="1731"/>
      <c r="BG363" s="1731"/>
      <c r="BH363" s="1731"/>
      <c r="BI363" s="1731"/>
      <c r="BJ363" s="1731"/>
      <c r="BK363" s="1731"/>
      <c r="BL363" s="1731"/>
      <c r="BM363" s="1731"/>
      <c r="BN363" s="1731"/>
      <c r="BO363" s="1731"/>
      <c r="BP363" s="1731"/>
      <c r="BQ363" s="1731"/>
      <c r="BR363" s="1731"/>
      <c r="BS363" s="1731"/>
      <c r="BT363" s="1731"/>
      <c r="BU363" s="1731"/>
      <c r="BV363" s="1731"/>
      <c r="BW363" s="1731"/>
      <c r="BX363" s="1731"/>
      <c r="BY363" s="1731"/>
      <c r="BZ363" s="1731"/>
      <c r="CA363" s="1731"/>
      <c r="CB363" s="1731"/>
      <c r="CC363" s="1731"/>
      <c r="CD363" s="1731"/>
      <c r="CE363" s="1731"/>
      <c r="CF363" s="1731"/>
      <c r="CG363" s="1731"/>
      <c r="CH363" s="1731"/>
      <c r="CI363" s="1731"/>
      <c r="CJ363" s="1731"/>
      <c r="CK363" s="1731"/>
      <c r="CL363" s="1731"/>
      <c r="CM363" s="1731"/>
      <c r="CN363" s="1731"/>
      <c r="CO363" s="1731"/>
      <c r="CP363" s="1731"/>
      <c r="CQ363" s="1731"/>
      <c r="CR363" s="1731"/>
      <c r="CS363" s="1731"/>
      <c r="CT363" s="1731"/>
      <c r="CU363" s="1731"/>
      <c r="CV363" s="1731"/>
      <c r="CW363" s="1731"/>
      <c r="CX363" s="1731"/>
      <c r="CY363" s="1731"/>
      <c r="CZ363" s="1731"/>
      <c r="DA363" s="1731"/>
      <c r="DB363" s="1731"/>
      <c r="DC363" s="1731"/>
      <c r="DD363" s="1731"/>
      <c r="DE363" s="1731"/>
      <c r="DF363" s="1731"/>
      <c r="DG363" s="1731"/>
      <c r="DH363" s="1731"/>
      <c r="DI363" s="1731"/>
      <c r="DJ363" s="1731"/>
      <c r="DK363" s="1731"/>
      <c r="DL363" s="1731"/>
      <c r="DM363" s="1731"/>
      <c r="DN363" s="1731"/>
      <c r="DO363" s="1731"/>
      <c r="DP363" s="1731"/>
      <c r="DQ363" s="1731"/>
      <c r="DR363" s="1731"/>
      <c r="DS363" s="1731"/>
      <c r="DT363" s="1731"/>
      <c r="DU363" s="1731"/>
      <c r="DV363" s="1731"/>
      <c r="DW363" s="1731"/>
      <c r="DX363" s="1731"/>
      <c r="DY363" s="1731"/>
      <c r="DZ363" s="1731"/>
      <c r="EA363" s="1731"/>
      <c r="EB363" s="1731"/>
      <c r="EC363" s="1731"/>
      <c r="ED363" s="1731"/>
      <c r="EE363" s="1731"/>
      <c r="EF363" s="1731"/>
      <c r="EG363" s="1731"/>
      <c r="EH363" s="1731"/>
      <c r="EI363" s="1731"/>
      <c r="EJ363" s="1731"/>
      <c r="EK363" s="1731"/>
      <c r="EL363" s="1731"/>
      <c r="EM363" s="1731"/>
      <c r="EN363" s="1731"/>
      <c r="EO363" s="1731"/>
      <c r="EP363" s="1731"/>
      <c r="EQ363" s="1731"/>
      <c r="ER363" s="1731"/>
      <c r="ES363" s="1731"/>
      <c r="ET363" s="1731"/>
      <c r="EU363" s="1731"/>
      <c r="EV363" s="1731"/>
      <c r="EW363" s="1731"/>
      <c r="EX363" s="1731"/>
      <c r="EY363" s="1731"/>
      <c r="EZ363" s="1731"/>
      <c r="FA363" s="1731"/>
      <c r="FB363" s="1731"/>
      <c r="FC363" s="1731"/>
      <c r="FD363" s="1731"/>
      <c r="FE363" s="1731"/>
      <c r="FF363" s="1731"/>
      <c r="FG363" s="1731"/>
      <c r="FH363" s="1731"/>
      <c r="FI363" s="1731"/>
      <c r="FJ363" s="1731"/>
      <c r="FK363" s="1731"/>
      <c r="FL363" s="1731"/>
      <c r="FM363" s="1731"/>
      <c r="FN363" s="1731"/>
      <c r="FO363" s="1731"/>
      <c r="FP363" s="1731"/>
      <c r="FQ363" s="1731"/>
      <c r="FR363" s="1731"/>
      <c r="FS363" s="1731"/>
      <c r="FT363" s="1731"/>
      <c r="FU363" s="1731"/>
      <c r="FV363" s="1731"/>
      <c r="FW363" s="1731"/>
      <c r="FX363" s="1731"/>
      <c r="FY363" s="1731"/>
      <c r="FZ363" s="1731"/>
      <c r="GA363" s="1731"/>
      <c r="GB363" s="1731"/>
      <c r="GC363" s="1731"/>
      <c r="GD363" s="1731"/>
      <c r="GE363" s="1731"/>
      <c r="GF363" s="1731"/>
      <c r="GG363" s="1731"/>
      <c r="GH363" s="1731"/>
      <c r="GI363" s="1731"/>
      <c r="GJ363" s="1731"/>
      <c r="GK363" s="1731"/>
      <c r="GL363" s="1731"/>
      <c r="GM363" s="1731"/>
      <c r="GN363" s="1731"/>
      <c r="GO363" s="1731"/>
      <c r="GP363" s="1731"/>
      <c r="GQ363" s="1731"/>
      <c r="GR363" s="1731"/>
      <c r="GS363" s="1731"/>
      <c r="GT363" s="1731"/>
      <c r="GU363" s="1731"/>
      <c r="GV363" s="1731"/>
      <c r="GW363" s="1731"/>
      <c r="GX363" s="1731"/>
      <c r="GY363" s="1731"/>
      <c r="GZ363" s="1731"/>
      <c r="HA363" s="1731"/>
      <c r="HB363" s="1731"/>
      <c r="HC363" s="1731"/>
      <c r="HD363" s="1731"/>
      <c r="HE363" s="1731"/>
      <c r="HF363" s="1731"/>
      <c r="HG363" s="1731"/>
      <c r="HH363" s="1731"/>
      <c r="HI363" s="1731"/>
      <c r="HJ363" s="1731"/>
      <c r="HK363" s="1731"/>
      <c r="HL363" s="1731"/>
      <c r="HM363" s="1731"/>
      <c r="HN363" s="1731"/>
      <c r="HO363" s="1731"/>
      <c r="HP363" s="1731"/>
      <c r="HQ363" s="1731"/>
      <c r="HR363" s="1731"/>
      <c r="HS363" s="1731"/>
      <c r="HT363" s="1731"/>
      <c r="HU363" s="1731"/>
      <c r="HV363" s="1731"/>
      <c r="HW363" s="1731"/>
      <c r="HX363" s="1731"/>
      <c r="HY363" s="1731"/>
      <c r="HZ363" s="1731"/>
      <c r="IA363" s="1731"/>
      <c r="IB363" s="1731"/>
      <c r="IC363" s="1731"/>
      <c r="ID363" s="1731"/>
      <c r="IE363" s="1731"/>
      <c r="IF363" s="1731"/>
      <c r="IG363" s="1731"/>
      <c r="IH363" s="1731"/>
      <c r="II363" s="1731"/>
      <c r="IJ363" s="1731"/>
      <c r="IK363" s="1731"/>
    </row>
    <row r="364" spans="1:245" s="1524" customFormat="1" hidden="1">
      <c r="A364" s="1731"/>
      <c r="B364" s="1731"/>
      <c r="C364" s="1725"/>
      <c r="D364" s="1520"/>
      <c r="E364" s="1520"/>
      <c r="F364" s="1520"/>
      <c r="G364" s="1726"/>
      <c r="H364" s="1528"/>
      <c r="I364" s="1528"/>
      <c r="J364" s="1488"/>
      <c r="K364" s="1520"/>
      <c r="L364" s="1520"/>
      <c r="M364" s="1731"/>
      <c r="N364" s="1731"/>
      <c r="O364" s="1731"/>
      <c r="P364" s="1731"/>
      <c r="Q364" s="1731"/>
      <c r="R364" s="1731"/>
      <c r="S364" s="1731"/>
    </row>
    <row r="365" spans="1:245" s="1524" customFormat="1" hidden="1">
      <c r="A365" s="1731"/>
      <c r="B365" s="1731"/>
      <c r="C365" s="1725"/>
      <c r="D365" s="1520"/>
      <c r="E365" s="1520"/>
      <c r="F365" s="1520"/>
      <c r="G365" s="1726"/>
      <c r="H365" s="1528"/>
      <c r="I365" s="1528"/>
      <c r="J365" s="1488"/>
      <c r="K365" s="1520"/>
      <c r="L365" s="1520"/>
      <c r="M365" s="1731"/>
      <c r="N365" s="1731"/>
      <c r="O365" s="1731"/>
      <c r="P365" s="1731"/>
      <c r="Q365" s="1731"/>
      <c r="R365" s="1731"/>
      <c r="S365" s="1731"/>
    </row>
    <row r="366" spans="1:245" s="1524" customFormat="1" hidden="1">
      <c r="A366" s="1731"/>
      <c r="B366" s="1731"/>
      <c r="C366" s="1725"/>
      <c r="D366" s="1520"/>
      <c r="E366" s="1520"/>
      <c r="F366" s="1520"/>
      <c r="G366" s="1726"/>
      <c r="H366" s="1528"/>
      <c r="I366" s="1528"/>
      <c r="J366" s="1488"/>
      <c r="K366" s="1520"/>
      <c r="L366" s="1520"/>
      <c r="M366" s="1731"/>
      <c r="N366" s="1731"/>
      <c r="O366" s="1731"/>
      <c r="P366" s="1731"/>
      <c r="Q366" s="1731"/>
      <c r="R366" s="1731"/>
      <c r="S366" s="1731"/>
    </row>
    <row r="367" spans="1:245" s="1540" customFormat="1" ht="59.25" customHeight="1">
      <c r="C367" s="1980">
        <v>4</v>
      </c>
      <c r="D367" s="1981" t="s">
        <v>3613</v>
      </c>
      <c r="E367" s="1982" t="s">
        <v>20</v>
      </c>
      <c r="F367" s="1982" t="s">
        <v>3543</v>
      </c>
      <c r="G367" s="1983">
        <v>2.4E-2</v>
      </c>
      <c r="H367" s="1984"/>
      <c r="I367" s="1985">
        <v>2.4E-2</v>
      </c>
      <c r="J367" s="1986" t="s">
        <v>322</v>
      </c>
      <c r="K367" s="1987" t="s">
        <v>3519</v>
      </c>
      <c r="L367" s="1988" t="s">
        <v>3614</v>
      </c>
    </row>
    <row r="368" spans="1:245" s="1524" customFormat="1" ht="72" customHeight="1">
      <c r="A368" s="1731"/>
      <c r="B368" s="1731"/>
      <c r="C368" s="1725">
        <v>5</v>
      </c>
      <c r="D368" s="1736" t="s">
        <v>3615</v>
      </c>
      <c r="E368" s="1680" t="s">
        <v>23</v>
      </c>
      <c r="F368" s="1680" t="s">
        <v>3616</v>
      </c>
      <c r="G368" s="1737">
        <v>2E-3</v>
      </c>
      <c r="H368" s="1738"/>
      <c r="I368" s="1739"/>
      <c r="J368" s="1740" t="s">
        <v>322</v>
      </c>
      <c r="K368" s="1741" t="s">
        <v>160</v>
      </c>
      <c r="L368" s="1742" t="s">
        <v>3637</v>
      </c>
      <c r="M368" s="1731"/>
      <c r="N368" s="1731"/>
      <c r="O368" s="1731"/>
      <c r="P368" s="1731"/>
      <c r="Q368" s="1731"/>
      <c r="R368" s="1731"/>
      <c r="S368" s="1731"/>
    </row>
    <row r="369" spans="3:12" s="1731" customFormat="1" ht="65.25" customHeight="1">
      <c r="C369" s="1725">
        <v>6</v>
      </c>
      <c r="D369" s="1743" t="s">
        <v>3617</v>
      </c>
      <c r="E369" s="1680" t="s">
        <v>24</v>
      </c>
      <c r="F369" s="1680" t="s">
        <v>162</v>
      </c>
      <c r="G369" s="1737">
        <v>0.24</v>
      </c>
      <c r="H369" s="1738"/>
      <c r="I369" s="1739">
        <v>0.24</v>
      </c>
      <c r="J369" s="1740" t="s">
        <v>322</v>
      </c>
      <c r="K369" s="1741" t="s">
        <v>161</v>
      </c>
      <c r="L369" s="1742" t="s">
        <v>3618</v>
      </c>
    </row>
    <row r="370" spans="3:12" s="1731" customFormat="1" ht="72.75" customHeight="1">
      <c r="C370" s="1725">
        <v>7</v>
      </c>
      <c r="D370" s="1744" t="s">
        <v>3623</v>
      </c>
      <c r="E370" s="1680" t="s">
        <v>31</v>
      </c>
      <c r="F370" s="1745" t="s">
        <v>3624</v>
      </c>
      <c r="G370" s="1746">
        <v>6.5000000000000002E-2</v>
      </c>
      <c r="H370" s="1740">
        <v>6.5000000000000002E-2</v>
      </c>
      <c r="I370" s="1739">
        <v>6.5000000000000002E-2</v>
      </c>
      <c r="J370" s="1680" t="s">
        <v>322</v>
      </c>
      <c r="K370" s="1741" t="s">
        <v>3599</v>
      </c>
      <c r="L370" s="1743" t="s">
        <v>3638</v>
      </c>
    </row>
    <row r="371" spans="3:12" s="1731" customFormat="1" ht="97.5" customHeight="1">
      <c r="C371" s="1725">
        <v>8</v>
      </c>
      <c r="D371" s="1747" t="s">
        <v>3625</v>
      </c>
      <c r="E371" s="1680" t="s">
        <v>31</v>
      </c>
      <c r="F371" s="1680" t="s">
        <v>3624</v>
      </c>
      <c r="G371" s="1737">
        <v>0.2</v>
      </c>
      <c r="H371" s="1748"/>
      <c r="I371" s="1737"/>
      <c r="J371" s="1680" t="s">
        <v>322</v>
      </c>
      <c r="K371" s="1741" t="s">
        <v>3599</v>
      </c>
      <c r="L371" s="1742" t="s">
        <v>3626</v>
      </c>
    </row>
    <row r="372" spans="3:12" s="1731" customFormat="1" ht="106.5" customHeight="1">
      <c r="C372" s="1725">
        <v>9</v>
      </c>
      <c r="D372" s="1736" t="s">
        <v>3627</v>
      </c>
      <c r="E372" s="1680" t="s">
        <v>24</v>
      </c>
      <c r="F372" s="1749" t="s">
        <v>3628</v>
      </c>
      <c r="G372" s="1737">
        <v>1.35</v>
      </c>
      <c r="H372" s="1748">
        <v>1.35</v>
      </c>
      <c r="I372" s="1737">
        <v>1.35</v>
      </c>
      <c r="J372" s="1740" t="s">
        <v>322</v>
      </c>
      <c r="K372" s="1741" t="s">
        <v>3548</v>
      </c>
      <c r="L372" s="1750" t="s">
        <v>3629</v>
      </c>
    </row>
    <row r="373" spans="3:12" s="1731" customFormat="1" ht="70.5" customHeight="1">
      <c r="C373" s="1725">
        <v>10</v>
      </c>
      <c r="D373" s="1751" t="s">
        <v>3630</v>
      </c>
      <c r="E373" s="1752" t="s">
        <v>31</v>
      </c>
      <c r="F373" s="1753" t="s">
        <v>3628</v>
      </c>
      <c r="G373" s="1754">
        <v>0.3</v>
      </c>
      <c r="H373" s="1755">
        <v>0.3</v>
      </c>
      <c r="I373" s="1754">
        <v>0.3</v>
      </c>
      <c r="J373" s="1752" t="s">
        <v>322</v>
      </c>
      <c r="K373" s="1756" t="s">
        <v>3631</v>
      </c>
      <c r="L373" s="1751" t="s">
        <v>3632</v>
      </c>
    </row>
  </sheetData>
  <protectedRanges>
    <protectedRange sqref="D306:E307" name="Range10_1_1_3_1_1_2_1_2_5"/>
    <protectedRange sqref="G306" name="Range10_1_1_3_1_1_2_1_2_5_5"/>
    <protectedRange sqref="G307" name="Range10_1_1_3_1_1_2_1_2_5_6"/>
    <protectedRange sqref="D308:E308" name="Range10_1_1_3_1_1_2_1_2_5_1"/>
    <protectedRange sqref="K308 G308" name="Range10_1_1_3_1_1_2_1_2_5_6_1"/>
    <protectedRange sqref="D309:E309" name="Range10_1_1_3_3_1_1_2_34_1_1_2_2_1"/>
    <protectedRange sqref="D174:D177" name="Range10_1_1_5_5_1_1_1"/>
    <protectedRange sqref="D243:E243" name="Range10_1_1_2_1_3_1_3_2_1_1_3_1_1"/>
    <protectedRange sqref="D296:E296" name="Range10_1_1_3_3_1_1_2_34_1_1_1_1"/>
    <protectedRange sqref="D297:E299" name="Range10_1_1_3_3_1_1_2_39_1_1_1_1"/>
  </protectedRanges>
  <mergeCells count="73">
    <mergeCell ref="C136:D136"/>
    <mergeCell ref="D146:F146"/>
    <mergeCell ref="D87:F87"/>
    <mergeCell ref="C122:D122"/>
    <mergeCell ref="C64:D64"/>
    <mergeCell ref="C86:D86"/>
    <mergeCell ref="C118:D118"/>
    <mergeCell ref="C189:D189"/>
    <mergeCell ref="C196:D196"/>
    <mergeCell ref="C201:D201"/>
    <mergeCell ref="C210:D210"/>
    <mergeCell ref="C212:D212"/>
    <mergeCell ref="D202:F202"/>
    <mergeCell ref="C166:D166"/>
    <mergeCell ref="C183:D183"/>
    <mergeCell ref="C150:D150"/>
    <mergeCell ref="C153:D153"/>
    <mergeCell ref="C171:D171"/>
    <mergeCell ref="D163:F163"/>
    <mergeCell ref="D164:F164"/>
    <mergeCell ref="D167:F167"/>
    <mergeCell ref="D154:F154"/>
    <mergeCell ref="C162:D162"/>
    <mergeCell ref="D172:F172"/>
    <mergeCell ref="C1:L1"/>
    <mergeCell ref="C5:L5"/>
    <mergeCell ref="C7:C8"/>
    <mergeCell ref="D7:D8"/>
    <mergeCell ref="E7:E8"/>
    <mergeCell ref="F7:F8"/>
    <mergeCell ref="G7:G8"/>
    <mergeCell ref="H7:I7"/>
    <mergeCell ref="J7:K7"/>
    <mergeCell ref="L7:L8"/>
    <mergeCell ref="C4:L4"/>
    <mergeCell ref="C2:L2"/>
    <mergeCell ref="C25:D25"/>
    <mergeCell ref="D26:F26"/>
    <mergeCell ref="D56:F56"/>
    <mergeCell ref="D57:F57"/>
    <mergeCell ref="D62:F62"/>
    <mergeCell ref="D59:F59"/>
    <mergeCell ref="C55:D55"/>
    <mergeCell ref="C61:D61"/>
    <mergeCell ref="Q7:Q8"/>
    <mergeCell ref="P7:P8"/>
    <mergeCell ref="C3:L3"/>
    <mergeCell ref="D326:F326"/>
    <mergeCell ref="D255:F255"/>
    <mergeCell ref="D213:F213"/>
    <mergeCell ref="D197:F197"/>
    <mergeCell ref="D139:F139"/>
    <mergeCell ref="D151:F151"/>
    <mergeCell ref="D137:F137"/>
    <mergeCell ref="C9:D9"/>
    <mergeCell ref="C51:D51"/>
    <mergeCell ref="D13:F13"/>
    <mergeCell ref="D52:F52"/>
    <mergeCell ref="D10:F10"/>
    <mergeCell ref="D11:F11"/>
    <mergeCell ref="C289:D289"/>
    <mergeCell ref="C301:D301"/>
    <mergeCell ref="C310:D310"/>
    <mergeCell ref="C325:D325"/>
    <mergeCell ref="C224:D224"/>
    <mergeCell ref="C237:D237"/>
    <mergeCell ref="C244:D244"/>
    <mergeCell ref="C254:D254"/>
    <mergeCell ref="D225:F225"/>
    <mergeCell ref="D245:F245"/>
    <mergeCell ref="D311:F311"/>
    <mergeCell ref="D302:F302"/>
    <mergeCell ref="D290:F290"/>
  </mergeCells>
  <conditionalFormatting sqref="D97">
    <cfRule type="duplicateValues" dxfId="8" priority="8"/>
  </conditionalFormatting>
  <conditionalFormatting sqref="D101:D104">
    <cfRule type="duplicateValues" dxfId="7" priority="7"/>
  </conditionalFormatting>
  <dataValidations count="1">
    <dataValidation type="list" allowBlank="1" showInputMessage="1" showErrorMessage="1" sqref="K140:K141 K145">
      <formula1>Xã_...</formula1>
    </dataValidation>
  </dataValidations>
  <pageMargins left="0.39370078740157483" right="0.19685039370078741" top="0.59055118110236227" bottom="0.35433070866141736" header="0.47244094488188981" footer="0.23622047244094491"/>
  <pageSetup paperSize="9" scale="78" orientation="landscape" r:id="rId1"/>
  <headerFooter>
    <oddFooter>&amp;C&amp;"Times New Roman,Regular"&amp;P/&amp;N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B399"/>
  <sheetViews>
    <sheetView topLeftCell="C1" zoomScale="70" zoomScaleNormal="70" zoomScaleSheetLayoutView="55" workbookViewId="0">
      <selection activeCell="G118" sqref="G118"/>
    </sheetView>
  </sheetViews>
  <sheetFormatPr defaultColWidth="9.140625" defaultRowHeight="15.75"/>
  <cols>
    <col min="1" max="1" width="5.42578125" style="85" hidden="1" customWidth="1"/>
    <col min="2" max="2" width="7.7109375" style="85" hidden="1" customWidth="1"/>
    <col min="3" max="3" width="5.140625" style="29" customWidth="1"/>
    <col min="4" max="4" width="30.7109375" style="576" customWidth="1"/>
    <col min="5" max="5" width="9.7109375" style="30" customWidth="1"/>
    <col min="6" max="6" width="20" style="30" customWidth="1"/>
    <col min="7" max="7" width="10.7109375" style="160" customWidth="1"/>
    <col min="8" max="9" width="10.7109375" style="29" customWidth="1"/>
    <col min="10" max="10" width="10.7109375" style="31" customWidth="1"/>
    <col min="11" max="11" width="15.7109375" style="30" customWidth="1"/>
    <col min="12" max="12" width="77.7109375" style="185" customWidth="1"/>
    <col min="13" max="13" width="18.140625" style="32" hidden="1" customWidth="1"/>
    <col min="14" max="14" width="18.140625" style="32" customWidth="1"/>
    <col min="15" max="15" width="26.5703125" style="32" customWidth="1"/>
    <col min="16" max="16" width="10.5703125" style="85" customWidth="1"/>
    <col min="17" max="18" width="9.140625" style="85" customWidth="1"/>
    <col min="19" max="20" width="10.5703125" style="85" bestFit="1" customWidth="1"/>
    <col min="21" max="16384" width="9.140625" style="85"/>
  </cols>
  <sheetData>
    <row r="1" spans="1:20" ht="41.45" customHeight="1">
      <c r="C1" s="1920" t="s">
        <v>791</v>
      </c>
      <c r="D1" s="1921"/>
      <c r="E1" s="1921"/>
      <c r="F1" s="1921"/>
      <c r="G1" s="1921"/>
      <c r="H1" s="1921"/>
      <c r="I1" s="1921"/>
      <c r="J1" s="1921"/>
      <c r="K1" s="1921"/>
      <c r="L1" s="1921"/>
      <c r="M1" s="409"/>
      <c r="N1" s="409"/>
      <c r="O1" s="160"/>
    </row>
    <row r="2" spans="1:20" ht="24.6" customHeight="1">
      <c r="C2" s="1889" t="s">
        <v>785</v>
      </c>
      <c r="D2" s="1889"/>
      <c r="E2" s="1889"/>
      <c r="F2" s="1889"/>
      <c r="G2" s="1889"/>
      <c r="H2" s="1889"/>
      <c r="I2" s="1889"/>
      <c r="J2" s="1889"/>
      <c r="K2" s="1889"/>
      <c r="L2" s="1889"/>
      <c r="M2" s="442"/>
      <c r="N2" s="442"/>
      <c r="O2" s="442"/>
    </row>
    <row r="3" spans="1:20" ht="25.5" customHeight="1">
      <c r="C3" s="1896" t="s">
        <v>786</v>
      </c>
      <c r="D3" s="1896"/>
      <c r="E3" s="1896"/>
      <c r="F3" s="1896"/>
      <c r="G3" s="1896"/>
      <c r="H3" s="1896"/>
      <c r="I3" s="1896"/>
      <c r="J3" s="1896"/>
      <c r="K3" s="1896"/>
      <c r="L3" s="1896"/>
      <c r="M3" s="436"/>
      <c r="N3" s="436"/>
      <c r="O3" s="436"/>
    </row>
    <row r="4" spans="1:20" ht="24.6" customHeight="1">
      <c r="C4" s="1896" t="s">
        <v>787</v>
      </c>
      <c r="D4" s="1896"/>
      <c r="E4" s="1896"/>
      <c r="F4" s="1896"/>
      <c r="G4" s="1896"/>
      <c r="H4" s="1896"/>
      <c r="I4" s="1896"/>
      <c r="J4" s="1896"/>
      <c r="K4" s="1896"/>
      <c r="L4" s="1896"/>
      <c r="M4" s="410"/>
      <c r="N4" s="410"/>
      <c r="O4" s="211"/>
    </row>
    <row r="5" spans="1:20" ht="23.25" customHeight="1">
      <c r="C5" s="1896" t="s">
        <v>788</v>
      </c>
      <c r="D5" s="1896"/>
      <c r="E5" s="1896"/>
      <c r="F5" s="1896"/>
      <c r="G5" s="1896"/>
      <c r="H5" s="1896"/>
      <c r="I5" s="1896"/>
      <c r="J5" s="1896"/>
      <c r="K5" s="1896"/>
      <c r="L5" s="1896"/>
      <c r="M5" s="411"/>
      <c r="N5" s="411"/>
      <c r="O5" s="211"/>
    </row>
    <row r="6" spans="1:20" ht="15" customHeight="1"/>
    <row r="7" spans="1:20" ht="29.45" customHeight="1">
      <c r="A7" s="432"/>
      <c r="B7" s="592"/>
      <c r="C7" s="1922" t="s">
        <v>0</v>
      </c>
      <c r="D7" s="1923" t="s">
        <v>1</v>
      </c>
      <c r="E7" s="1922" t="s">
        <v>2</v>
      </c>
      <c r="F7" s="1922" t="s">
        <v>712</v>
      </c>
      <c r="G7" s="1922" t="s">
        <v>3</v>
      </c>
      <c r="H7" s="1922" t="s">
        <v>4</v>
      </c>
      <c r="I7" s="1922"/>
      <c r="J7" s="1922" t="s">
        <v>5</v>
      </c>
      <c r="K7" s="1922"/>
      <c r="L7" s="1923" t="s">
        <v>6</v>
      </c>
      <c r="M7" s="590"/>
      <c r="N7" s="590"/>
      <c r="O7" s="590"/>
      <c r="P7" s="432"/>
      <c r="Q7" s="432"/>
      <c r="R7" s="432"/>
      <c r="S7" s="593"/>
      <c r="T7" s="593"/>
    </row>
    <row r="8" spans="1:20" ht="62.45" customHeight="1">
      <c r="A8" s="432"/>
      <c r="B8" s="592"/>
      <c r="C8" s="1922"/>
      <c r="D8" s="1924"/>
      <c r="E8" s="1922"/>
      <c r="F8" s="1922"/>
      <c r="G8" s="1922"/>
      <c r="H8" s="590" t="s">
        <v>7</v>
      </c>
      <c r="I8" s="590" t="s">
        <v>8</v>
      </c>
      <c r="J8" s="590" t="s">
        <v>9</v>
      </c>
      <c r="K8" s="590" t="s">
        <v>10</v>
      </c>
      <c r="L8" s="1924"/>
      <c r="M8" s="590" t="s">
        <v>777</v>
      </c>
      <c r="N8" s="590" t="s">
        <v>778</v>
      </c>
      <c r="O8" s="590"/>
      <c r="P8" s="432"/>
      <c r="Q8" s="432"/>
      <c r="R8" s="432"/>
      <c r="S8" s="593">
        <v>2</v>
      </c>
      <c r="T8" s="593"/>
    </row>
    <row r="9" spans="1:20" s="367" customFormat="1">
      <c r="A9" s="432"/>
      <c r="B9" s="592"/>
      <c r="C9" s="1945" t="s">
        <v>66</v>
      </c>
      <c r="D9" s="1946"/>
      <c r="E9" s="126"/>
      <c r="F9" s="126"/>
      <c r="G9" s="40"/>
      <c r="H9" s="247"/>
      <c r="I9" s="247"/>
      <c r="J9" s="41"/>
      <c r="K9" s="126"/>
      <c r="L9" s="819"/>
      <c r="M9" s="433"/>
      <c r="N9" s="127"/>
      <c r="O9" s="127"/>
      <c r="P9" s="126"/>
      <c r="Q9" s="366"/>
      <c r="R9" s="366"/>
    </row>
    <row r="10" spans="1:20" s="367" customFormat="1" ht="48.6" hidden="1" customHeight="1">
      <c r="A10" s="432"/>
      <c r="B10" s="592"/>
      <c r="C10" s="455" t="s">
        <v>251</v>
      </c>
      <c r="D10" s="1946" t="s">
        <v>794</v>
      </c>
      <c r="E10" s="1947"/>
      <c r="F10" s="1947"/>
      <c r="G10" s="40"/>
      <c r="H10" s="247"/>
      <c r="I10" s="247"/>
      <c r="J10" s="41"/>
      <c r="K10" s="126"/>
      <c r="L10" s="819"/>
      <c r="M10" s="433"/>
      <c r="N10" s="127"/>
      <c r="O10" s="127"/>
      <c r="P10" s="126"/>
      <c r="Q10" s="366"/>
      <c r="R10" s="366"/>
    </row>
    <row r="11" spans="1:20" s="368" customFormat="1" ht="18" hidden="1" customHeight="1">
      <c r="A11" s="596"/>
      <c r="B11" s="597"/>
      <c r="C11" s="191" t="s">
        <v>491</v>
      </c>
      <c r="D11" s="820" t="s">
        <v>792</v>
      </c>
      <c r="E11" s="192"/>
      <c r="F11" s="189"/>
      <c r="G11" s="193"/>
      <c r="H11" s="193"/>
      <c r="I11" s="193"/>
      <c r="J11" s="192"/>
      <c r="K11" s="192"/>
      <c r="L11" s="451"/>
      <c r="M11" s="598"/>
      <c r="N11" s="190"/>
      <c r="O11" s="170"/>
      <c r="P11" s="404"/>
      <c r="Q11" s="821"/>
      <c r="R11" s="822"/>
    </row>
    <row r="12" spans="1:20" s="63" customFormat="1" ht="99.75" hidden="1">
      <c r="A12" s="92"/>
      <c r="B12" s="344"/>
      <c r="C12" s="1456">
        <v>2</v>
      </c>
      <c r="D12" s="1465" t="s">
        <v>3502</v>
      </c>
      <c r="E12" s="1466" t="s">
        <v>63</v>
      </c>
      <c r="F12" s="1466" t="s">
        <v>3503</v>
      </c>
      <c r="G12" s="1467">
        <v>0.1517</v>
      </c>
      <c r="H12" s="1464"/>
      <c r="I12" s="1444">
        <f>G12</f>
        <v>0.1517</v>
      </c>
      <c r="J12" s="1444" t="s">
        <v>3499</v>
      </c>
      <c r="K12" s="1462" t="s">
        <v>3504</v>
      </c>
      <c r="L12" s="1468" t="s">
        <v>3505</v>
      </c>
      <c r="M12" s="600"/>
      <c r="N12" s="600"/>
      <c r="O12" s="92"/>
      <c r="P12" s="601"/>
      <c r="Q12" s="92"/>
      <c r="R12" s="92"/>
      <c r="S12" s="602">
        <v>1</v>
      </c>
      <c r="T12" s="602">
        <f>I12</f>
        <v>0.1517</v>
      </c>
    </row>
    <row r="13" spans="1:20" s="367" customFormat="1" hidden="1">
      <c r="A13" s="432"/>
      <c r="B13" s="592"/>
      <c r="C13" s="455" t="s">
        <v>252</v>
      </c>
      <c r="D13" s="1900" t="s">
        <v>1130</v>
      </c>
      <c r="E13" s="1901"/>
      <c r="F13" s="1901"/>
      <c r="G13" s="100"/>
      <c r="H13" s="196"/>
      <c r="I13" s="196"/>
      <c r="J13" s="274"/>
      <c r="K13" s="152"/>
      <c r="L13" s="819"/>
      <c r="M13" s="433"/>
      <c r="N13" s="127"/>
      <c r="O13" s="127"/>
      <c r="P13" s="126"/>
      <c r="Q13" s="366"/>
      <c r="R13" s="366"/>
    </row>
    <row r="14" spans="1:20" s="63" customFormat="1" ht="110.45" hidden="1" customHeight="1">
      <c r="A14" s="92"/>
      <c r="B14" s="344"/>
      <c r="C14" s="92"/>
      <c r="D14" s="605"/>
      <c r="E14" s="606"/>
      <c r="F14" s="606"/>
      <c r="G14" s="607"/>
      <c r="H14" s="440"/>
      <c r="I14" s="608"/>
      <c r="J14" s="609"/>
      <c r="K14" s="601"/>
      <c r="L14" s="610"/>
      <c r="M14" s="606"/>
      <c r="N14" s="606"/>
      <c r="O14" s="92">
        <v>1</v>
      </c>
      <c r="P14" s="608">
        <f>I14</f>
        <v>0</v>
      </c>
      <c r="Q14" s="92"/>
      <c r="R14" s="92"/>
      <c r="S14" s="602"/>
      <c r="T14" s="602"/>
    </row>
    <row r="15" spans="1:20" s="367" customFormat="1" ht="15.75" hidden="1" customHeight="1">
      <c r="A15" s="432"/>
      <c r="B15" s="592"/>
      <c r="C15" s="1945" t="s">
        <v>179</v>
      </c>
      <c r="D15" s="1945"/>
      <c r="E15" s="126"/>
      <c r="F15" s="126"/>
      <c r="G15" s="100"/>
      <c r="H15" s="196"/>
      <c r="I15" s="195"/>
      <c r="J15" s="41"/>
      <c r="K15" s="126"/>
      <c r="L15" s="819"/>
      <c r="M15" s="433"/>
      <c r="N15" s="127"/>
      <c r="O15" s="170"/>
      <c r="P15" s="126"/>
      <c r="Q15" s="366"/>
      <c r="R15" s="366"/>
    </row>
    <row r="16" spans="1:20" s="367" customFormat="1" hidden="1">
      <c r="A16" s="432"/>
      <c r="B16" s="592"/>
      <c r="C16" s="455" t="s">
        <v>252</v>
      </c>
      <c r="D16" s="1900" t="s">
        <v>1130</v>
      </c>
      <c r="E16" s="1901"/>
      <c r="F16" s="1901"/>
      <c r="G16" s="100"/>
      <c r="H16" s="196"/>
      <c r="I16" s="196"/>
      <c r="J16" s="274"/>
      <c r="K16" s="152"/>
      <c r="L16" s="819"/>
      <c r="M16" s="433"/>
      <c r="N16" s="127"/>
      <c r="O16" s="170"/>
      <c r="P16" s="126"/>
      <c r="Q16" s="366"/>
      <c r="R16" s="366"/>
    </row>
    <row r="17" spans="1:20" s="64" customFormat="1" ht="65.45" hidden="1" customHeight="1">
      <c r="A17" s="611"/>
      <c r="B17" s="612"/>
      <c r="C17" s="205"/>
      <c r="D17" s="47"/>
      <c r="E17" s="92"/>
      <c r="F17" s="92"/>
      <c r="G17" s="92"/>
      <c r="H17" s="92"/>
      <c r="I17" s="92"/>
      <c r="J17" s="92"/>
      <c r="K17" s="92"/>
      <c r="L17" s="47"/>
      <c r="M17" s="47"/>
      <c r="N17" s="47">
        <v>1</v>
      </c>
      <c r="O17" s="613"/>
      <c r="P17" s="611"/>
      <c r="Q17" s="611"/>
      <c r="R17" s="611"/>
      <c r="S17" s="614"/>
      <c r="T17" s="614"/>
    </row>
    <row r="18" spans="1:20" s="367" customFormat="1" ht="16.5" hidden="1" customHeight="1">
      <c r="A18" s="432"/>
      <c r="B18" s="592"/>
      <c r="C18" s="1945" t="s">
        <v>180</v>
      </c>
      <c r="D18" s="1945"/>
      <c r="E18" s="126"/>
      <c r="F18" s="126"/>
      <c r="G18" s="100"/>
      <c r="H18" s="196"/>
      <c r="I18" s="195"/>
      <c r="J18" s="41"/>
      <c r="K18" s="126"/>
      <c r="L18" s="819"/>
      <c r="M18" s="433"/>
      <c r="N18" s="127"/>
      <c r="O18" s="170"/>
      <c r="P18" s="126"/>
      <c r="Q18" s="366"/>
      <c r="R18" s="366"/>
    </row>
    <row r="19" spans="1:20" s="367" customFormat="1" ht="47.45" hidden="1" customHeight="1">
      <c r="A19" s="615"/>
      <c r="B19" s="615"/>
      <c r="C19" s="455" t="s">
        <v>251</v>
      </c>
      <c r="D19" s="1946" t="s">
        <v>794</v>
      </c>
      <c r="E19" s="1947"/>
      <c r="F19" s="1947"/>
      <c r="G19" s="126"/>
      <c r="H19" s="127"/>
      <c r="I19" s="127"/>
      <c r="J19" s="126"/>
      <c r="K19" s="126"/>
      <c r="L19" s="823"/>
      <c r="M19" s="432"/>
      <c r="N19" s="126"/>
      <c r="O19" s="170"/>
      <c r="P19" s="86"/>
    </row>
    <row r="20" spans="1:20" s="368" customFormat="1" ht="21" hidden="1" customHeight="1">
      <c r="A20" s="596"/>
      <c r="B20" s="597"/>
      <c r="C20" s="191" t="s">
        <v>491</v>
      </c>
      <c r="D20" s="820" t="s">
        <v>792</v>
      </c>
      <c r="E20" s="192"/>
      <c r="F20" s="189"/>
      <c r="G20" s="193"/>
      <c r="H20" s="193"/>
      <c r="I20" s="193"/>
      <c r="J20" s="192"/>
      <c r="K20" s="192"/>
      <c r="L20" s="451"/>
      <c r="M20" s="598"/>
      <c r="N20" s="190"/>
      <c r="O20" s="170"/>
      <c r="P20" s="404"/>
      <c r="Q20" s="821"/>
      <c r="R20" s="822"/>
    </row>
    <row r="21" spans="1:20" s="368" customFormat="1" ht="27.75" hidden="1" customHeight="1">
      <c r="A21" s="596"/>
      <c r="B21" s="597"/>
      <c r="C21" s="191" t="s">
        <v>470</v>
      </c>
      <c r="D21" s="820" t="s">
        <v>795</v>
      </c>
      <c r="E21" s="192"/>
      <c r="F21" s="189"/>
      <c r="G21" s="193"/>
      <c r="H21" s="193"/>
      <c r="I21" s="193"/>
      <c r="J21" s="189"/>
      <c r="K21" s="192"/>
      <c r="L21" s="451"/>
      <c r="M21" s="598"/>
      <c r="N21" s="190"/>
      <c r="O21" s="170"/>
      <c r="P21" s="404"/>
      <c r="Q21" s="821"/>
      <c r="R21" s="822"/>
    </row>
    <row r="22" spans="1:20" s="76" customFormat="1" ht="177.75" hidden="1" customHeight="1">
      <c r="A22" s="596"/>
      <c r="B22" s="597"/>
      <c r="C22" s="617"/>
      <c r="D22" s="124" t="s">
        <v>1934</v>
      </c>
      <c r="E22" s="125" t="s">
        <v>32</v>
      </c>
      <c r="F22" s="125" t="s">
        <v>1935</v>
      </c>
      <c r="G22" s="125">
        <v>2.35</v>
      </c>
      <c r="H22" s="125"/>
      <c r="I22" s="125"/>
      <c r="J22" s="125" t="s">
        <v>11</v>
      </c>
      <c r="K22" s="125" t="s">
        <v>1460</v>
      </c>
      <c r="L22" s="125" t="s">
        <v>1936</v>
      </c>
      <c r="M22" s="618"/>
      <c r="N22" s="618"/>
      <c r="O22" s="92"/>
      <c r="P22" s="608"/>
      <c r="Q22" s="599"/>
      <c r="R22" s="620"/>
      <c r="S22" s="621"/>
      <c r="T22" s="602"/>
    </row>
    <row r="23" spans="1:20" s="367" customFormat="1" ht="19.149999999999999" hidden="1" customHeight="1">
      <c r="A23" s="432"/>
      <c r="B23" s="592"/>
      <c r="C23" s="455" t="s">
        <v>252</v>
      </c>
      <c r="D23" s="1900" t="s">
        <v>1130</v>
      </c>
      <c r="E23" s="1901"/>
      <c r="F23" s="1901"/>
      <c r="G23" s="100"/>
      <c r="H23" s="196"/>
      <c r="I23" s="196"/>
      <c r="J23" s="274"/>
      <c r="K23" s="152"/>
      <c r="L23" s="819"/>
      <c r="M23" s="433"/>
      <c r="N23" s="127"/>
      <c r="O23" s="170"/>
      <c r="P23" s="126"/>
      <c r="Q23" s="366"/>
      <c r="R23" s="366"/>
    </row>
    <row r="24" spans="1:20" s="76" customFormat="1" ht="65.25" hidden="1" customHeight="1">
      <c r="A24" s="596">
        <v>22</v>
      </c>
      <c r="B24" s="597" t="s">
        <v>69</v>
      </c>
      <c r="C24" s="412">
        <v>33</v>
      </c>
      <c r="D24" s="1028" t="s">
        <v>1465</v>
      </c>
      <c r="E24" s="1032" t="s">
        <v>32</v>
      </c>
      <c r="F24" s="1029" t="s">
        <v>1466</v>
      </c>
      <c r="G24" s="1030">
        <v>7.0000000000000007E-2</v>
      </c>
      <c r="H24" s="1029"/>
      <c r="I24" s="1030">
        <v>7.0000000000000007E-2</v>
      </c>
      <c r="J24" s="393" t="s">
        <v>11</v>
      </c>
      <c r="K24" s="1029" t="s">
        <v>1460</v>
      </c>
      <c r="L24" s="401" t="s">
        <v>1467</v>
      </c>
      <c r="M24" s="623"/>
      <c r="N24" s="623"/>
      <c r="O24" s="624"/>
      <c r="P24" s="621"/>
      <c r="Q24" s="621"/>
      <c r="R24" s="621"/>
      <c r="S24" s="621"/>
      <c r="T24" s="621"/>
    </row>
    <row r="25" spans="1:20" s="367" customFormat="1" ht="15.75" hidden="1" customHeight="1">
      <c r="A25" s="432"/>
      <c r="B25" s="592"/>
      <c r="C25" s="1945" t="s">
        <v>181</v>
      </c>
      <c r="D25" s="1945"/>
      <c r="E25" s="126"/>
      <c r="F25" s="126"/>
      <c r="G25" s="100"/>
      <c r="H25" s="196"/>
      <c r="I25" s="195"/>
      <c r="J25" s="41"/>
      <c r="K25" s="126"/>
      <c r="L25" s="819"/>
      <c r="M25" s="433"/>
      <c r="N25" s="127"/>
      <c r="O25" s="170"/>
      <c r="P25" s="126"/>
      <c r="Q25" s="366"/>
      <c r="R25" s="366"/>
    </row>
    <row r="26" spans="1:20" s="447" customFormat="1" ht="55.9" hidden="1" customHeight="1">
      <c r="A26" s="595"/>
      <c r="B26" s="625"/>
      <c r="C26" s="186" t="s">
        <v>251</v>
      </c>
      <c r="D26" s="1900" t="s">
        <v>794</v>
      </c>
      <c r="E26" s="1901"/>
      <c r="F26" s="1901"/>
      <c r="G26" s="40"/>
      <c r="H26" s="787"/>
      <c r="I26" s="824"/>
      <c r="J26" s="227"/>
      <c r="K26" s="227"/>
      <c r="L26" s="825"/>
      <c r="M26" s="627"/>
      <c r="N26" s="824"/>
      <c r="O26" s="170"/>
      <c r="P26" s="824"/>
    </row>
    <row r="27" spans="1:20" s="370" customFormat="1" ht="21" hidden="1" customHeight="1">
      <c r="A27" s="107"/>
      <c r="B27" s="342"/>
      <c r="C27" s="222" t="s">
        <v>491</v>
      </c>
      <c r="D27" s="1936" t="s">
        <v>1474</v>
      </c>
      <c r="E27" s="1937"/>
      <c r="F27" s="1938"/>
      <c r="G27" s="250"/>
      <c r="H27" s="250"/>
      <c r="I27" s="250"/>
      <c r="J27" s="232"/>
      <c r="K27" s="188"/>
      <c r="L27" s="233"/>
      <c r="M27" s="630"/>
      <c r="N27" s="233"/>
      <c r="O27" s="170"/>
      <c r="P27" s="810"/>
      <c r="Q27" s="826"/>
      <c r="R27" s="826"/>
    </row>
    <row r="28" spans="1:20" s="65" customFormat="1" ht="78.75" hidden="1">
      <c r="A28" s="107"/>
      <c r="B28" s="342"/>
      <c r="C28" s="125">
        <v>27</v>
      </c>
      <c r="D28" s="13" t="s">
        <v>1475</v>
      </c>
      <c r="E28" s="125" t="s">
        <v>32</v>
      </c>
      <c r="F28" s="3" t="s">
        <v>1476</v>
      </c>
      <c r="G28" s="1033">
        <v>0.74609999999999999</v>
      </c>
      <c r="H28" s="1034"/>
      <c r="I28" s="1033">
        <v>0.74609999999999999</v>
      </c>
      <c r="J28" s="125" t="s">
        <v>17</v>
      </c>
      <c r="K28" s="125" t="s">
        <v>1477</v>
      </c>
      <c r="L28" s="1035" t="s">
        <v>1478</v>
      </c>
      <c r="M28" s="634"/>
      <c r="N28" s="634"/>
      <c r="O28" s="92"/>
      <c r="P28" s="107"/>
      <c r="Q28" s="107"/>
      <c r="R28" s="107"/>
      <c r="S28" s="591"/>
      <c r="T28" s="591"/>
    </row>
    <row r="29" spans="1:20" s="65" customFormat="1" ht="94.5" hidden="1">
      <c r="A29" s="107"/>
      <c r="B29" s="342"/>
      <c r="C29" s="125">
        <v>28</v>
      </c>
      <c r="D29" s="13" t="s">
        <v>1479</v>
      </c>
      <c r="E29" s="125" t="s">
        <v>15</v>
      </c>
      <c r="F29" s="3" t="s">
        <v>1480</v>
      </c>
      <c r="G29" s="1033">
        <v>0.99</v>
      </c>
      <c r="H29" s="1034"/>
      <c r="I29" s="1033">
        <v>0.99</v>
      </c>
      <c r="J29" s="125" t="s">
        <v>17</v>
      </c>
      <c r="K29" s="125" t="s">
        <v>1481</v>
      </c>
      <c r="L29" s="1035" t="s">
        <v>1482</v>
      </c>
      <c r="M29" s="634"/>
      <c r="N29" s="634"/>
      <c r="O29" s="92"/>
      <c r="P29" s="107"/>
      <c r="Q29" s="107"/>
      <c r="R29" s="107"/>
      <c r="S29" s="591"/>
      <c r="T29" s="591"/>
    </row>
    <row r="30" spans="1:20" s="65" customFormat="1" ht="78.75" hidden="1">
      <c r="A30" s="107"/>
      <c r="B30" s="342"/>
      <c r="C30" s="125">
        <v>29</v>
      </c>
      <c r="D30" s="13" t="s">
        <v>1483</v>
      </c>
      <c r="E30" s="125" t="s">
        <v>15</v>
      </c>
      <c r="F30" s="3" t="s">
        <v>1484</v>
      </c>
      <c r="G30" s="1033">
        <v>5.0000000000000001E-3</v>
      </c>
      <c r="H30" s="1034"/>
      <c r="I30" s="1033">
        <v>5.0000000000000001E-3</v>
      </c>
      <c r="J30" s="125" t="s">
        <v>17</v>
      </c>
      <c r="K30" s="125" t="s">
        <v>19</v>
      </c>
      <c r="L30" s="210" t="s">
        <v>1485</v>
      </c>
      <c r="M30" s="634"/>
      <c r="N30" s="634"/>
      <c r="O30" s="92"/>
      <c r="P30" s="107"/>
      <c r="Q30" s="107"/>
      <c r="R30" s="107"/>
      <c r="S30" s="591"/>
      <c r="T30" s="591"/>
    </row>
    <row r="31" spans="1:20" s="65" customFormat="1" ht="105" hidden="1" customHeight="1">
      <c r="A31" s="107"/>
      <c r="B31" s="342"/>
      <c r="C31" s="125">
        <v>30</v>
      </c>
      <c r="D31" s="13" t="s">
        <v>1486</v>
      </c>
      <c r="E31" s="125" t="s">
        <v>32</v>
      </c>
      <c r="F31" s="3" t="s">
        <v>1487</v>
      </c>
      <c r="G31" s="1033">
        <v>0.19449999999999967</v>
      </c>
      <c r="H31" s="1034"/>
      <c r="I31" s="1033">
        <v>0.19449999999999967</v>
      </c>
      <c r="J31" s="125" t="s">
        <v>17</v>
      </c>
      <c r="K31" s="125" t="s">
        <v>72</v>
      </c>
      <c r="L31" s="210" t="s">
        <v>1488</v>
      </c>
      <c r="M31" s="634"/>
      <c r="N31" s="634"/>
      <c r="O31" s="92"/>
      <c r="P31" s="107"/>
      <c r="Q31" s="107"/>
      <c r="R31" s="107"/>
      <c r="S31" s="591"/>
      <c r="T31" s="591"/>
    </row>
    <row r="32" spans="1:20" s="367" customFormat="1" ht="19.149999999999999" hidden="1" customHeight="1">
      <c r="A32" s="432"/>
      <c r="B32" s="592"/>
      <c r="C32" s="455" t="s">
        <v>252</v>
      </c>
      <c r="D32" s="1900" t="s">
        <v>1130</v>
      </c>
      <c r="E32" s="1901"/>
      <c r="F32" s="1901"/>
      <c r="G32" s="100"/>
      <c r="H32" s="196"/>
      <c r="I32" s="196"/>
      <c r="J32" s="274"/>
      <c r="K32" s="152"/>
      <c r="L32" s="819"/>
      <c r="M32" s="433"/>
      <c r="N32" s="127"/>
      <c r="O32" s="170"/>
      <c r="P32" s="126"/>
      <c r="Q32" s="366"/>
      <c r="R32" s="366"/>
    </row>
    <row r="33" spans="1:20" s="30" customFormat="1" ht="102" hidden="1" customHeight="1">
      <c r="A33" s="432"/>
      <c r="B33" s="592"/>
      <c r="C33" s="77"/>
      <c r="D33" s="47"/>
      <c r="E33" s="92"/>
      <c r="F33" s="92"/>
      <c r="G33" s="635"/>
      <c r="H33" s="633"/>
      <c r="I33" s="635"/>
      <c r="J33" s="636"/>
      <c r="K33" s="77"/>
      <c r="L33" s="637"/>
      <c r="M33" s="637"/>
      <c r="N33" s="637"/>
      <c r="O33" s="92">
        <v>1</v>
      </c>
      <c r="P33" s="608">
        <f>I33</f>
        <v>0</v>
      </c>
      <c r="Q33" s="432"/>
      <c r="R33" s="432"/>
      <c r="S33" s="593"/>
      <c r="T33" s="593"/>
    </row>
    <row r="34" spans="1:20" s="130" customFormat="1" ht="95.45" hidden="1" customHeight="1">
      <c r="A34" s="107"/>
      <c r="B34" s="342"/>
      <c r="C34" s="77"/>
      <c r="D34" s="47"/>
      <c r="E34" s="92"/>
      <c r="F34" s="92"/>
      <c r="G34" s="12"/>
      <c r="H34" s="77"/>
      <c r="I34" s="12"/>
      <c r="J34" s="92"/>
      <c r="K34" s="92"/>
      <c r="L34" s="637"/>
      <c r="M34" s="637"/>
      <c r="N34" s="637"/>
      <c r="O34" s="92">
        <v>1</v>
      </c>
      <c r="P34" s="608">
        <f>I34</f>
        <v>0</v>
      </c>
      <c r="Q34" s="107"/>
      <c r="R34" s="107"/>
      <c r="S34" s="591">
        <v>1</v>
      </c>
      <c r="T34" s="602">
        <f>I34</f>
        <v>0</v>
      </c>
    </row>
    <row r="35" spans="1:20" s="367" customFormat="1" ht="84" hidden="1" customHeight="1">
      <c r="A35" s="432"/>
      <c r="B35" s="592"/>
      <c r="C35" s="1945" t="s">
        <v>182</v>
      </c>
      <c r="D35" s="1945"/>
      <c r="E35" s="126"/>
      <c r="F35" s="126"/>
      <c r="G35" s="100"/>
      <c r="H35" s="196"/>
      <c r="I35" s="195"/>
      <c r="J35" s="41"/>
      <c r="K35" s="126"/>
      <c r="L35" s="819"/>
      <c r="M35" s="433"/>
      <c r="N35" s="127"/>
      <c r="O35" s="170"/>
      <c r="P35" s="126"/>
      <c r="Q35" s="366"/>
      <c r="R35" s="366"/>
    </row>
    <row r="36" spans="1:20" s="367" customFormat="1" ht="51.6" hidden="1" customHeight="1">
      <c r="A36" s="432"/>
      <c r="B36" s="592"/>
      <c r="C36" s="455" t="s">
        <v>251</v>
      </c>
      <c r="D36" s="1900" t="s">
        <v>794</v>
      </c>
      <c r="E36" s="1901"/>
      <c r="F36" s="1901"/>
      <c r="G36" s="100"/>
      <c r="H36" s="196"/>
      <c r="I36" s="195"/>
      <c r="J36" s="41"/>
      <c r="K36" s="126"/>
      <c r="L36" s="819"/>
      <c r="M36" s="433"/>
      <c r="N36" s="127"/>
      <c r="O36" s="170"/>
      <c r="P36" s="126"/>
      <c r="Q36" s="366"/>
      <c r="R36" s="366"/>
    </row>
    <row r="37" spans="1:20" s="367" customFormat="1" ht="15.75" hidden="1" customHeight="1">
      <c r="A37" s="432"/>
      <c r="B37" s="592"/>
      <c r="C37" s="455" t="s">
        <v>491</v>
      </c>
      <c r="D37" s="1936" t="s">
        <v>792</v>
      </c>
      <c r="E37" s="1937"/>
      <c r="F37" s="1938"/>
      <c r="G37" s="100"/>
      <c r="H37" s="196"/>
      <c r="I37" s="195"/>
      <c r="J37" s="41"/>
      <c r="K37" s="126"/>
      <c r="L37" s="819"/>
      <c r="M37" s="433"/>
      <c r="N37" s="127"/>
      <c r="O37" s="170"/>
      <c r="P37" s="126"/>
      <c r="Q37" s="366"/>
      <c r="R37" s="366"/>
    </row>
    <row r="38" spans="1:20" s="30" customFormat="1" ht="126.6" hidden="1" customHeight="1">
      <c r="A38" s="432"/>
      <c r="B38" s="592"/>
      <c r="C38" s="1065" t="s">
        <v>1547</v>
      </c>
      <c r="D38" s="1066" t="s">
        <v>1548</v>
      </c>
      <c r="E38" s="1065" t="s">
        <v>63</v>
      </c>
      <c r="F38" s="1065" t="s">
        <v>1549</v>
      </c>
      <c r="G38" s="1067">
        <v>0.99</v>
      </c>
      <c r="H38" s="1067">
        <v>0.53</v>
      </c>
      <c r="I38" s="1068">
        <v>0.99</v>
      </c>
      <c r="J38" s="1067" t="s">
        <v>1550</v>
      </c>
      <c r="K38" s="1069" t="s">
        <v>1551</v>
      </c>
      <c r="L38" s="1070" t="s">
        <v>701</v>
      </c>
      <c r="M38" s="638"/>
      <c r="N38" s="638"/>
      <c r="O38" s="433" t="s">
        <v>701</v>
      </c>
      <c r="P38" s="432"/>
      <c r="Q38" s="432"/>
      <c r="R38" s="432"/>
      <c r="S38" s="593">
        <v>1</v>
      </c>
      <c r="T38" s="602">
        <f t="shared" ref="T38:T40" si="0">I38</f>
        <v>0.99</v>
      </c>
    </row>
    <row r="39" spans="1:20" s="30" customFormat="1" ht="46.9" hidden="1" customHeight="1">
      <c r="A39" s="432"/>
      <c r="B39" s="592"/>
      <c r="C39" s="1071" t="s">
        <v>1552</v>
      </c>
      <c r="D39" s="1072" t="s">
        <v>1553</v>
      </c>
      <c r="E39" s="1073" t="s">
        <v>71</v>
      </c>
      <c r="F39" s="1072" t="s">
        <v>1554</v>
      </c>
      <c r="G39" s="1072">
        <v>4.2699999999999996</v>
      </c>
      <c r="H39" s="1072"/>
      <c r="I39" s="1072">
        <v>4.2699999999999996</v>
      </c>
      <c r="J39" s="1072" t="s">
        <v>1550</v>
      </c>
      <c r="K39" s="1072" t="s">
        <v>1555</v>
      </c>
      <c r="L39" s="1072" t="s">
        <v>1556</v>
      </c>
      <c r="M39" s="638"/>
      <c r="N39" s="638"/>
      <c r="O39" s="433"/>
      <c r="P39" s="432"/>
      <c r="Q39" s="432"/>
      <c r="R39" s="432"/>
      <c r="S39" s="593">
        <v>1</v>
      </c>
      <c r="T39" s="602">
        <f t="shared" si="0"/>
        <v>4.2699999999999996</v>
      </c>
    </row>
    <row r="40" spans="1:20" s="30" customFormat="1" ht="60.6" hidden="1" customHeight="1">
      <c r="A40" s="432"/>
      <c r="B40" s="592"/>
      <c r="C40" s="1065" t="s">
        <v>1557</v>
      </c>
      <c r="D40" s="1074" t="s">
        <v>1558</v>
      </c>
      <c r="E40" s="1075" t="s">
        <v>1559</v>
      </c>
      <c r="F40" s="1075" t="s">
        <v>1560</v>
      </c>
      <c r="G40" s="1074">
        <v>41.2</v>
      </c>
      <c r="H40" s="1074"/>
      <c r="I40" s="1074">
        <v>41.2</v>
      </c>
      <c r="J40" s="1075" t="s">
        <v>1503</v>
      </c>
      <c r="K40" s="1075" t="s">
        <v>1561</v>
      </c>
      <c r="L40" s="1074" t="s">
        <v>1562</v>
      </c>
      <c r="M40" s="638"/>
      <c r="N40" s="638"/>
      <c r="O40" s="433" t="s">
        <v>702</v>
      </c>
      <c r="P40" s="432"/>
      <c r="Q40" s="432"/>
      <c r="R40" s="432"/>
      <c r="S40" s="593">
        <v>1</v>
      </c>
      <c r="T40" s="602">
        <f t="shared" si="0"/>
        <v>41.2</v>
      </c>
    </row>
    <row r="41" spans="1:20" s="86" customFormat="1" ht="76.150000000000006" hidden="1" customHeight="1">
      <c r="A41" s="432"/>
      <c r="B41" s="592"/>
      <c r="C41" s="1071" t="s">
        <v>1563</v>
      </c>
      <c r="D41" s="1076" t="s">
        <v>1564</v>
      </c>
      <c r="E41" s="1077" t="s">
        <v>71</v>
      </c>
      <c r="F41" s="1077" t="s">
        <v>1565</v>
      </c>
      <c r="G41" s="1077">
        <v>7.6</v>
      </c>
      <c r="H41" s="1077">
        <v>7.6</v>
      </c>
      <c r="I41" s="1077">
        <v>7.6</v>
      </c>
      <c r="J41" s="1077" t="s">
        <v>158</v>
      </c>
      <c r="K41" s="1077" t="s">
        <v>1566</v>
      </c>
      <c r="L41" s="1076" t="s">
        <v>1567</v>
      </c>
      <c r="M41" s="638"/>
      <c r="N41" s="638"/>
      <c r="O41" s="433"/>
      <c r="P41" s="432"/>
      <c r="Q41" s="432"/>
      <c r="R41" s="432"/>
      <c r="S41" s="593"/>
      <c r="T41" s="593"/>
    </row>
    <row r="42" spans="1:20" s="367" customFormat="1" hidden="1">
      <c r="A42" s="432"/>
      <c r="B42" s="592"/>
      <c r="C42" s="455" t="s">
        <v>252</v>
      </c>
      <c r="D42" s="1900" t="s">
        <v>1130</v>
      </c>
      <c r="E42" s="1901"/>
      <c r="F42" s="1901"/>
      <c r="G42" s="100"/>
      <c r="H42" s="196"/>
      <c r="I42" s="196"/>
      <c r="J42" s="274"/>
      <c r="K42" s="152"/>
      <c r="L42" s="819"/>
      <c r="M42" s="433"/>
      <c r="N42" s="127"/>
      <c r="O42" s="170"/>
      <c r="P42" s="126"/>
      <c r="Q42" s="366"/>
      <c r="R42" s="366"/>
    </row>
    <row r="43" spans="1:20" s="30" customFormat="1" hidden="1">
      <c r="A43" s="432"/>
      <c r="B43" s="592"/>
      <c r="C43" s="638"/>
      <c r="D43" s="639"/>
      <c r="E43" s="638"/>
      <c r="F43" s="638"/>
      <c r="G43" s="638"/>
      <c r="H43" s="638"/>
      <c r="I43" s="638"/>
      <c r="J43" s="638"/>
      <c r="K43" s="638"/>
      <c r="L43" s="639"/>
      <c r="M43" s="638"/>
      <c r="N43" s="638"/>
      <c r="O43" s="92">
        <v>1</v>
      </c>
      <c r="P43" s="608">
        <f>I43</f>
        <v>0</v>
      </c>
      <c r="Q43" s="432"/>
      <c r="R43" s="432"/>
      <c r="S43" s="593"/>
      <c r="T43" s="593"/>
    </row>
    <row r="44" spans="1:20" s="30" customFormat="1" ht="30.75" hidden="1" customHeight="1">
      <c r="A44" s="432"/>
      <c r="B44" s="592"/>
      <c r="C44" s="92"/>
      <c r="D44" s="47"/>
      <c r="E44" s="92"/>
      <c r="F44" s="92"/>
      <c r="G44" s="92"/>
      <c r="H44" s="92"/>
      <c r="I44" s="92"/>
      <c r="J44" s="92"/>
      <c r="K44" s="92"/>
      <c r="L44" s="47"/>
      <c r="M44" s="92"/>
      <c r="N44" s="92">
        <v>1</v>
      </c>
      <c r="O44" s="92">
        <v>1</v>
      </c>
      <c r="P44" s="608">
        <f>I44</f>
        <v>0</v>
      </c>
      <c r="Q44" s="432"/>
      <c r="R44" s="432"/>
      <c r="S44" s="593"/>
      <c r="T44" s="593"/>
    </row>
    <row r="45" spans="1:20" s="367" customFormat="1" ht="30.75" hidden="1" customHeight="1">
      <c r="A45" s="432"/>
      <c r="B45" s="592"/>
      <c r="C45" s="1945" t="s">
        <v>183</v>
      </c>
      <c r="D45" s="1945"/>
      <c r="E45" s="126"/>
      <c r="F45" s="126"/>
      <c r="G45" s="100"/>
      <c r="H45" s="196"/>
      <c r="I45" s="195"/>
      <c r="J45" s="41"/>
      <c r="K45" s="126"/>
      <c r="L45" s="819"/>
      <c r="M45" s="433"/>
      <c r="N45" s="127"/>
      <c r="O45" s="170"/>
      <c r="P45" s="126"/>
      <c r="Q45" s="366"/>
      <c r="R45" s="366"/>
    </row>
    <row r="46" spans="1:20" s="367" customFormat="1" ht="52.9" hidden="1" customHeight="1">
      <c r="A46" s="432"/>
      <c r="B46" s="592"/>
      <c r="C46" s="455" t="s">
        <v>251</v>
      </c>
      <c r="D46" s="1900" t="s">
        <v>794</v>
      </c>
      <c r="E46" s="1901"/>
      <c r="F46" s="1901"/>
      <c r="G46" s="100"/>
      <c r="H46" s="196"/>
      <c r="I46" s="195"/>
      <c r="J46" s="41"/>
      <c r="K46" s="126"/>
      <c r="L46" s="819"/>
      <c r="M46" s="433"/>
      <c r="N46" s="127"/>
      <c r="O46" s="170"/>
      <c r="P46" s="126"/>
      <c r="Q46" s="366"/>
      <c r="R46" s="366"/>
    </row>
    <row r="47" spans="1:20" s="367" customFormat="1" ht="22.9" hidden="1" customHeight="1">
      <c r="A47" s="432"/>
      <c r="B47" s="592"/>
      <c r="C47" s="455" t="s">
        <v>491</v>
      </c>
      <c r="D47" s="1936" t="s">
        <v>792</v>
      </c>
      <c r="E47" s="1937"/>
      <c r="F47" s="1938"/>
      <c r="G47" s="100"/>
      <c r="H47" s="196"/>
      <c r="I47" s="195"/>
      <c r="J47" s="41"/>
      <c r="K47" s="126"/>
      <c r="L47" s="819"/>
      <c r="M47" s="433"/>
      <c r="N47" s="127"/>
      <c r="O47" s="170"/>
      <c r="P47" s="126"/>
      <c r="Q47" s="366"/>
      <c r="R47" s="366"/>
    </row>
    <row r="48" spans="1:20" s="30" customFormat="1" ht="63" hidden="1">
      <c r="A48" s="432"/>
      <c r="B48" s="592"/>
      <c r="C48" s="865">
        <v>42</v>
      </c>
      <c r="D48" s="124" t="s">
        <v>679</v>
      </c>
      <c r="E48" s="125" t="s">
        <v>680</v>
      </c>
      <c r="F48" s="125" t="s">
        <v>681</v>
      </c>
      <c r="G48" s="3">
        <v>133.44</v>
      </c>
      <c r="H48" s="3"/>
      <c r="I48" s="3">
        <v>103.44</v>
      </c>
      <c r="J48" s="125" t="s">
        <v>26</v>
      </c>
      <c r="K48" s="125" t="s">
        <v>682</v>
      </c>
      <c r="L48" s="866" t="s">
        <v>683</v>
      </c>
      <c r="M48" s="12"/>
      <c r="N48" s="12"/>
      <c r="O48" s="433"/>
      <c r="P48" s="432"/>
      <c r="Q48" s="432"/>
      <c r="R48" s="432"/>
      <c r="S48" s="593">
        <v>1</v>
      </c>
      <c r="T48" s="602">
        <f>I48</f>
        <v>103.44</v>
      </c>
    </row>
    <row r="49" spans="1:20" s="30" customFormat="1" ht="31.5" hidden="1">
      <c r="A49" s="432"/>
      <c r="B49" s="592"/>
      <c r="C49" s="865">
        <v>43</v>
      </c>
      <c r="D49" s="124" t="s">
        <v>315</v>
      </c>
      <c r="E49" s="125" t="s">
        <v>12</v>
      </c>
      <c r="F49" s="125" t="s">
        <v>684</v>
      </c>
      <c r="G49" s="3">
        <v>20.5</v>
      </c>
      <c r="H49" s="3"/>
      <c r="I49" s="3">
        <v>0.1</v>
      </c>
      <c r="J49" s="125" t="s">
        <v>26</v>
      </c>
      <c r="K49" s="125" t="s">
        <v>685</v>
      </c>
      <c r="L49" s="866" t="s">
        <v>316</v>
      </c>
      <c r="M49" s="12"/>
      <c r="N49" s="12"/>
      <c r="O49" s="433"/>
      <c r="P49" s="432"/>
      <c r="Q49" s="432"/>
      <c r="R49" s="432"/>
      <c r="S49" s="593">
        <v>1</v>
      </c>
      <c r="T49" s="602">
        <f>I49</f>
        <v>0.1</v>
      </c>
    </row>
    <row r="50" spans="1:20" s="30" customFormat="1" ht="78.75" hidden="1">
      <c r="A50" s="432"/>
      <c r="B50" s="592"/>
      <c r="C50" s="865">
        <v>44</v>
      </c>
      <c r="D50" s="124" t="s">
        <v>686</v>
      </c>
      <c r="E50" s="125" t="s">
        <v>680</v>
      </c>
      <c r="F50" s="125" t="s">
        <v>687</v>
      </c>
      <c r="G50" s="3">
        <v>42.3</v>
      </c>
      <c r="H50" s="3"/>
      <c r="I50" s="3">
        <v>3.34</v>
      </c>
      <c r="J50" s="125" t="s">
        <v>26</v>
      </c>
      <c r="K50" s="125" t="s">
        <v>688</v>
      </c>
      <c r="L50" s="866" t="s">
        <v>689</v>
      </c>
      <c r="M50" s="12"/>
      <c r="N50" s="12"/>
      <c r="O50" s="433"/>
      <c r="P50" s="432"/>
      <c r="Q50" s="432"/>
      <c r="R50" s="432"/>
      <c r="S50" s="593">
        <v>1</v>
      </c>
      <c r="T50" s="602">
        <f>I50</f>
        <v>3.34</v>
      </c>
    </row>
    <row r="51" spans="1:20" s="30" customFormat="1" ht="126" hidden="1">
      <c r="A51" s="432"/>
      <c r="B51" s="592"/>
      <c r="C51" s="865">
        <v>45</v>
      </c>
      <c r="D51" s="124" t="s">
        <v>699</v>
      </c>
      <c r="E51" s="7" t="s">
        <v>38</v>
      </c>
      <c r="F51" s="125" t="s">
        <v>700</v>
      </c>
      <c r="G51" s="125">
        <v>9.2100000000000009</v>
      </c>
      <c r="H51" s="125"/>
      <c r="I51" s="125">
        <v>9.2100000000000009</v>
      </c>
      <c r="J51" s="125" t="s">
        <v>26</v>
      </c>
      <c r="K51" s="125" t="s">
        <v>669</v>
      </c>
      <c r="L51" s="866" t="s">
        <v>759</v>
      </c>
      <c r="M51" s="12"/>
      <c r="N51" s="12"/>
      <c r="O51" s="433"/>
      <c r="P51" s="432"/>
      <c r="Q51" s="432"/>
      <c r="R51" s="432"/>
      <c r="S51" s="593">
        <v>1</v>
      </c>
      <c r="T51" s="602">
        <f>I51</f>
        <v>9.2100000000000009</v>
      </c>
    </row>
    <row r="52" spans="1:20" s="30" customFormat="1" ht="47.25" hidden="1">
      <c r="A52" s="432"/>
      <c r="B52" s="592"/>
      <c r="C52" s="867">
        <v>46</v>
      </c>
      <c r="D52" s="124" t="s">
        <v>690</v>
      </c>
      <c r="E52" s="7" t="s">
        <v>12</v>
      </c>
      <c r="F52" s="125" t="s">
        <v>684</v>
      </c>
      <c r="G52" s="15">
        <v>0.94</v>
      </c>
      <c r="H52" s="15">
        <v>0.6</v>
      </c>
      <c r="I52" s="15">
        <v>0.94</v>
      </c>
      <c r="J52" s="125" t="s">
        <v>26</v>
      </c>
      <c r="K52" s="125" t="s">
        <v>691</v>
      </c>
      <c r="L52" s="866" t="s">
        <v>728</v>
      </c>
      <c r="M52" s="783"/>
      <c r="N52" s="783"/>
      <c r="O52" s="433"/>
      <c r="P52" s="432"/>
      <c r="Q52" s="432"/>
      <c r="R52" s="432"/>
      <c r="S52" s="593"/>
      <c r="T52" s="602"/>
    </row>
    <row r="53" spans="1:20" s="367" customFormat="1" ht="18.600000000000001" hidden="1" customHeight="1">
      <c r="A53" s="432"/>
      <c r="B53" s="592"/>
      <c r="C53" s="186" t="s">
        <v>470</v>
      </c>
      <c r="D53" s="1936" t="s">
        <v>795</v>
      </c>
      <c r="E53" s="1937"/>
      <c r="F53" s="1938"/>
      <c r="G53" s="186"/>
      <c r="H53" s="186"/>
      <c r="I53" s="186"/>
      <c r="J53" s="186"/>
      <c r="K53" s="186"/>
      <c r="L53" s="827"/>
      <c r="M53" s="642"/>
      <c r="N53" s="234"/>
      <c r="O53" s="170"/>
      <c r="P53" s="126"/>
      <c r="Q53" s="366"/>
      <c r="R53" s="366"/>
    </row>
    <row r="54" spans="1:20" s="30" customFormat="1" ht="63" hidden="1">
      <c r="A54" s="432"/>
      <c r="B54" s="592"/>
      <c r="C54" s="865">
        <v>88</v>
      </c>
      <c r="D54" s="124" t="s">
        <v>848</v>
      </c>
      <c r="E54" s="125" t="s">
        <v>657</v>
      </c>
      <c r="F54" s="125" t="s">
        <v>849</v>
      </c>
      <c r="G54" s="125">
        <v>6.8</v>
      </c>
      <c r="H54" s="125">
        <v>6.3</v>
      </c>
      <c r="I54" s="125">
        <v>6.8</v>
      </c>
      <c r="J54" s="125" t="s">
        <v>26</v>
      </c>
      <c r="K54" s="125" t="s">
        <v>26</v>
      </c>
      <c r="L54" s="866" t="s">
        <v>850</v>
      </c>
      <c r="M54" s="783"/>
      <c r="N54" s="783"/>
      <c r="O54" s="433"/>
      <c r="P54" s="432"/>
      <c r="Q54" s="432"/>
      <c r="R54" s="432"/>
      <c r="S54" s="593"/>
      <c r="T54" s="602"/>
    </row>
    <row r="55" spans="1:20" s="30" customFormat="1" ht="47.25" hidden="1">
      <c r="A55" s="432"/>
      <c r="B55" s="592"/>
      <c r="C55" s="865">
        <v>89</v>
      </c>
      <c r="D55" s="124" t="s">
        <v>851</v>
      </c>
      <c r="E55" s="7" t="s">
        <v>45</v>
      </c>
      <c r="F55" s="125" t="s">
        <v>852</v>
      </c>
      <c r="G55" s="7">
        <v>0.16</v>
      </c>
      <c r="H55" s="7"/>
      <c r="I55" s="7">
        <v>0.16</v>
      </c>
      <c r="J55" s="125" t="s">
        <v>26</v>
      </c>
      <c r="K55" s="125" t="s">
        <v>691</v>
      </c>
      <c r="L55" s="866" t="s">
        <v>853</v>
      </c>
      <c r="M55" s="783"/>
      <c r="N55" s="783"/>
      <c r="O55" s="433"/>
      <c r="P55" s="432"/>
      <c r="Q55" s="432"/>
      <c r="R55" s="432"/>
      <c r="S55" s="593"/>
      <c r="T55" s="602"/>
    </row>
    <row r="56" spans="1:20" s="30" customFormat="1" ht="47.25" hidden="1">
      <c r="A56" s="432"/>
      <c r="B56" s="592"/>
      <c r="C56" s="867">
        <v>90</v>
      </c>
      <c r="D56" s="124" t="s">
        <v>854</v>
      </c>
      <c r="E56" s="125" t="s">
        <v>45</v>
      </c>
      <c r="F56" s="125" t="s">
        <v>852</v>
      </c>
      <c r="G56" s="125">
        <v>0.22</v>
      </c>
      <c r="H56" s="125"/>
      <c r="I56" s="125">
        <v>0.22</v>
      </c>
      <c r="J56" s="125" t="s">
        <v>26</v>
      </c>
      <c r="K56" s="125" t="s">
        <v>678</v>
      </c>
      <c r="L56" s="866" t="s">
        <v>853</v>
      </c>
      <c r="M56" s="783"/>
      <c r="N56" s="783"/>
      <c r="O56" s="433"/>
      <c r="P56" s="432"/>
      <c r="Q56" s="432"/>
      <c r="R56" s="432"/>
      <c r="S56" s="593"/>
      <c r="T56" s="602"/>
    </row>
    <row r="57" spans="1:20" s="30" customFormat="1" ht="63" hidden="1">
      <c r="A57" s="432"/>
      <c r="B57" s="592"/>
      <c r="C57" s="867">
        <v>91</v>
      </c>
      <c r="D57" s="124" t="s">
        <v>855</v>
      </c>
      <c r="E57" s="125" t="s">
        <v>657</v>
      </c>
      <c r="F57" s="125" t="s">
        <v>856</v>
      </c>
      <c r="G57" s="125">
        <v>6</v>
      </c>
      <c r="H57" s="125">
        <v>6</v>
      </c>
      <c r="I57" s="125">
        <v>6</v>
      </c>
      <c r="J57" s="125" t="s">
        <v>26</v>
      </c>
      <c r="K57" s="125" t="s">
        <v>677</v>
      </c>
      <c r="L57" s="870" t="s">
        <v>857</v>
      </c>
      <c r="M57" s="783"/>
      <c r="N57" s="783"/>
      <c r="O57" s="433"/>
      <c r="P57" s="432"/>
      <c r="Q57" s="432"/>
      <c r="R57" s="432"/>
      <c r="S57" s="593"/>
      <c r="T57" s="602"/>
    </row>
    <row r="58" spans="1:20" s="367" customFormat="1" hidden="1">
      <c r="A58" s="432"/>
      <c r="B58" s="592"/>
      <c r="C58" s="455" t="s">
        <v>252</v>
      </c>
      <c r="D58" s="1900" t="s">
        <v>1130</v>
      </c>
      <c r="E58" s="1901"/>
      <c r="F58" s="1901"/>
      <c r="G58" s="100"/>
      <c r="H58" s="196"/>
      <c r="I58" s="196"/>
      <c r="J58" s="274"/>
      <c r="K58" s="152"/>
      <c r="L58" s="819"/>
      <c r="M58" s="433"/>
      <c r="N58" s="127"/>
      <c r="O58" s="170"/>
      <c r="P58" s="126"/>
      <c r="Q58" s="366"/>
      <c r="R58" s="366"/>
    </row>
    <row r="59" spans="1:20" s="30" customFormat="1" ht="51.6" hidden="1" customHeight="1">
      <c r="A59" s="92"/>
      <c r="B59" s="592"/>
      <c r="C59" s="643"/>
      <c r="D59" s="47"/>
      <c r="E59" s="77"/>
      <c r="F59" s="92"/>
      <c r="G59" s="603"/>
      <c r="H59" s="603"/>
      <c r="I59" s="603"/>
      <c r="J59" s="92"/>
      <c r="K59" s="92"/>
      <c r="L59" s="644"/>
      <c r="M59" s="347"/>
      <c r="N59" s="347"/>
      <c r="O59" s="92">
        <v>1</v>
      </c>
      <c r="P59" s="608">
        <f>I59</f>
        <v>0</v>
      </c>
      <c r="Q59" s="432"/>
      <c r="R59" s="432"/>
      <c r="S59" s="593"/>
      <c r="T59" s="593"/>
    </row>
    <row r="60" spans="1:20" s="367" customFormat="1" ht="16.5" hidden="1" customHeight="1">
      <c r="A60" s="432"/>
      <c r="B60" s="592"/>
      <c r="C60" s="1945" t="s">
        <v>184</v>
      </c>
      <c r="D60" s="1945"/>
      <c r="E60" s="126"/>
      <c r="F60" s="126"/>
      <c r="G60" s="100"/>
      <c r="H60" s="196"/>
      <c r="I60" s="195"/>
      <c r="J60" s="41"/>
      <c r="K60" s="126"/>
      <c r="L60" s="819"/>
      <c r="M60" s="433"/>
      <c r="N60" s="127"/>
      <c r="O60" s="170"/>
      <c r="P60" s="126"/>
      <c r="Q60" s="366"/>
      <c r="R60" s="366"/>
    </row>
    <row r="61" spans="1:20" s="367" customFormat="1" ht="54.6" hidden="1" customHeight="1">
      <c r="A61" s="432"/>
      <c r="B61" s="592"/>
      <c r="C61" s="455" t="s">
        <v>251</v>
      </c>
      <c r="D61" s="1900" t="s">
        <v>794</v>
      </c>
      <c r="E61" s="1901"/>
      <c r="F61" s="1901"/>
      <c r="G61" s="100"/>
      <c r="H61" s="196"/>
      <c r="I61" s="196"/>
      <c r="J61" s="41"/>
      <c r="K61" s="126"/>
      <c r="L61" s="819"/>
      <c r="M61" s="433"/>
      <c r="N61" s="127"/>
      <c r="O61" s="170"/>
      <c r="P61" s="126"/>
      <c r="Q61" s="366"/>
      <c r="R61" s="366"/>
    </row>
    <row r="62" spans="1:20" s="367" customFormat="1" ht="19.149999999999999" hidden="1" customHeight="1">
      <c r="A62" s="432"/>
      <c r="B62" s="592"/>
      <c r="C62" s="828" t="s">
        <v>491</v>
      </c>
      <c r="D62" s="1939" t="s">
        <v>792</v>
      </c>
      <c r="E62" s="1940"/>
      <c r="F62" s="1941"/>
      <c r="G62" s="829"/>
      <c r="H62" s="829"/>
      <c r="I62" s="829"/>
      <c r="J62" s="828"/>
      <c r="K62" s="828"/>
      <c r="L62" s="830"/>
      <c r="M62" s="645"/>
      <c r="N62" s="830"/>
      <c r="O62" s="170"/>
      <c r="P62" s="126"/>
      <c r="Q62" s="366"/>
      <c r="R62" s="366"/>
    </row>
    <row r="63" spans="1:20" s="30" customFormat="1" ht="214.5" hidden="1">
      <c r="A63" s="432"/>
      <c r="B63" s="592"/>
      <c r="C63" s="1101">
        <f>SUBTOTAL(3,$I$11:K63)</f>
        <v>62</v>
      </c>
      <c r="D63" s="1102" t="s">
        <v>1765</v>
      </c>
      <c r="E63" s="1103" t="s">
        <v>32</v>
      </c>
      <c r="F63" s="1103" t="s">
        <v>1766</v>
      </c>
      <c r="G63" s="1104">
        <v>271.5</v>
      </c>
      <c r="H63" s="1104">
        <v>187.29</v>
      </c>
      <c r="I63" s="1104">
        <v>253.6</v>
      </c>
      <c r="J63" s="1103" t="s">
        <v>29</v>
      </c>
      <c r="K63" s="1103" t="s">
        <v>1767</v>
      </c>
      <c r="L63" s="1102" t="s">
        <v>1768</v>
      </c>
      <c r="M63" s="649"/>
      <c r="N63" s="649"/>
      <c r="O63" s="650"/>
      <c r="P63" s="432"/>
      <c r="Q63" s="432"/>
      <c r="R63" s="432"/>
      <c r="S63" s="593">
        <v>1</v>
      </c>
      <c r="T63" s="602">
        <f t="shared" ref="T63" si="1">I63</f>
        <v>253.6</v>
      </c>
    </row>
    <row r="64" spans="1:20" s="30" customFormat="1" ht="66" hidden="1">
      <c r="A64" s="432"/>
      <c r="B64" s="592"/>
      <c r="C64" s="1101">
        <f>SUBTOTAL(3,$I$11:K64)</f>
        <v>65</v>
      </c>
      <c r="D64" s="1115" t="s">
        <v>1769</v>
      </c>
      <c r="E64" s="1113" t="s">
        <v>42</v>
      </c>
      <c r="F64" s="1113" t="s">
        <v>1770</v>
      </c>
      <c r="G64" s="1105">
        <v>5.6</v>
      </c>
      <c r="H64" s="1105">
        <v>0</v>
      </c>
      <c r="I64" s="1105">
        <v>5.6</v>
      </c>
      <c r="J64" s="1103" t="s">
        <v>29</v>
      </c>
      <c r="K64" s="1113" t="s">
        <v>1597</v>
      </c>
      <c r="L64" s="1115" t="s">
        <v>1771</v>
      </c>
      <c r="M64" s="649"/>
      <c r="N64" s="649"/>
      <c r="O64" s="650"/>
      <c r="P64" s="432"/>
      <c r="Q64" s="432"/>
      <c r="R64" s="432"/>
      <c r="S64" s="593"/>
      <c r="T64" s="602"/>
    </row>
    <row r="65" spans="1:20" s="30" customFormat="1" ht="82.5" hidden="1">
      <c r="A65" s="432"/>
      <c r="B65" s="592"/>
      <c r="C65" s="1101">
        <f>SUBTOTAL(3,$I$11:K65)</f>
        <v>68</v>
      </c>
      <c r="D65" s="1102" t="s">
        <v>1772</v>
      </c>
      <c r="E65" s="1103" t="s">
        <v>63</v>
      </c>
      <c r="F65" s="1103" t="s">
        <v>1773</v>
      </c>
      <c r="G65" s="1104">
        <v>1.3</v>
      </c>
      <c r="H65" s="1104">
        <v>1</v>
      </c>
      <c r="I65" s="1104">
        <v>0.3</v>
      </c>
      <c r="J65" s="1103" t="s">
        <v>29</v>
      </c>
      <c r="K65" s="1103" t="s">
        <v>1774</v>
      </c>
      <c r="L65" s="1102" t="s">
        <v>1775</v>
      </c>
      <c r="M65" s="649"/>
      <c r="N65" s="649"/>
      <c r="O65" s="650"/>
      <c r="P65" s="432"/>
      <c r="Q65" s="432"/>
      <c r="R65" s="432"/>
      <c r="S65" s="593"/>
      <c r="T65" s="602"/>
    </row>
    <row r="66" spans="1:20" s="30" customFormat="1" ht="66" hidden="1">
      <c r="A66" s="432"/>
      <c r="B66" s="592"/>
      <c r="C66" s="1101">
        <f>SUBTOTAL(3,$I$11:K66)</f>
        <v>71</v>
      </c>
      <c r="D66" s="1102" t="s">
        <v>1776</v>
      </c>
      <c r="E66" s="1103" t="s">
        <v>1393</v>
      </c>
      <c r="F66" s="1103" t="s">
        <v>1777</v>
      </c>
      <c r="G66" s="1104">
        <v>40.700000000000003</v>
      </c>
      <c r="H66" s="1104">
        <v>35.06</v>
      </c>
      <c r="I66" s="1104">
        <v>20.89</v>
      </c>
      <c r="J66" s="1103" t="s">
        <v>29</v>
      </c>
      <c r="K66" s="1103" t="s">
        <v>1687</v>
      </c>
      <c r="L66" s="1102" t="s">
        <v>1778</v>
      </c>
      <c r="M66" s="649"/>
      <c r="N66" s="649"/>
      <c r="O66" s="650"/>
      <c r="P66" s="432"/>
      <c r="Q66" s="432"/>
      <c r="R66" s="432"/>
      <c r="S66" s="593"/>
      <c r="T66" s="602"/>
    </row>
    <row r="67" spans="1:20" s="30" customFormat="1" ht="66" hidden="1">
      <c r="A67" s="432"/>
      <c r="B67" s="592"/>
      <c r="C67" s="1101">
        <f>SUBTOTAL(3,$I$11:K67)</f>
        <v>74</v>
      </c>
      <c r="D67" s="1102" t="s">
        <v>1779</v>
      </c>
      <c r="E67" s="1103" t="s">
        <v>31</v>
      </c>
      <c r="F67" s="1103" t="s">
        <v>1780</v>
      </c>
      <c r="G67" s="1104">
        <v>101.09</v>
      </c>
      <c r="H67" s="1104">
        <v>74.295000000000002</v>
      </c>
      <c r="I67" s="1104">
        <v>2.0699999999999998</v>
      </c>
      <c r="J67" s="1103" t="s">
        <v>29</v>
      </c>
      <c r="K67" s="1103" t="s">
        <v>1781</v>
      </c>
      <c r="L67" s="1102" t="s">
        <v>1782</v>
      </c>
      <c r="M67" s="649"/>
      <c r="N67" s="649"/>
      <c r="O67" s="650"/>
      <c r="P67" s="432"/>
      <c r="Q67" s="432"/>
      <c r="R67" s="432"/>
      <c r="S67" s="593"/>
      <c r="T67" s="602"/>
    </row>
    <row r="68" spans="1:20" s="30" customFormat="1" ht="99" hidden="1">
      <c r="A68" s="432"/>
      <c r="B68" s="592"/>
      <c r="C68" s="1101">
        <f>SUBTOTAL(3,$I$11:K68)</f>
        <v>77</v>
      </c>
      <c r="D68" s="1102" t="s">
        <v>1783</v>
      </c>
      <c r="E68" s="1103" t="s">
        <v>75</v>
      </c>
      <c r="F68" s="1103" t="s">
        <v>1784</v>
      </c>
      <c r="G68" s="1104">
        <v>22</v>
      </c>
      <c r="H68" s="1104">
        <v>16.600000000000001</v>
      </c>
      <c r="I68" s="1104">
        <v>21.48</v>
      </c>
      <c r="J68" s="1103" t="s">
        <v>29</v>
      </c>
      <c r="K68" s="1103" t="s">
        <v>1617</v>
      </c>
      <c r="L68" s="1102" t="s">
        <v>1785</v>
      </c>
      <c r="M68" s="649"/>
      <c r="N68" s="649"/>
      <c r="O68" s="650"/>
      <c r="P68" s="432"/>
      <c r="Q68" s="432"/>
      <c r="R68" s="432"/>
      <c r="S68" s="593"/>
      <c r="T68" s="602"/>
    </row>
    <row r="69" spans="1:20" s="30" customFormat="1" ht="66" hidden="1">
      <c r="A69" s="432"/>
      <c r="B69" s="592"/>
      <c r="C69" s="1101">
        <f>SUBTOTAL(3,$I$11:K69)</f>
        <v>80</v>
      </c>
      <c r="D69" s="1115" t="s">
        <v>1786</v>
      </c>
      <c r="E69" s="1113" t="s">
        <v>63</v>
      </c>
      <c r="F69" s="1113" t="s">
        <v>1787</v>
      </c>
      <c r="G69" s="1105">
        <v>0.56000000000000005</v>
      </c>
      <c r="H69" s="1105">
        <v>0</v>
      </c>
      <c r="I69" s="1105">
        <v>0.56000000000000005</v>
      </c>
      <c r="J69" s="1103" t="s">
        <v>29</v>
      </c>
      <c r="K69" s="1113" t="s">
        <v>1781</v>
      </c>
      <c r="L69" s="1115" t="s">
        <v>1788</v>
      </c>
      <c r="M69" s="649"/>
      <c r="N69" s="649"/>
      <c r="O69" s="650"/>
      <c r="P69" s="432"/>
      <c r="Q69" s="432"/>
      <c r="R69" s="432"/>
      <c r="S69" s="593"/>
      <c r="T69" s="602"/>
    </row>
    <row r="70" spans="1:20" s="30" customFormat="1" ht="99" hidden="1">
      <c r="A70" s="432"/>
      <c r="B70" s="592"/>
      <c r="C70" s="1101">
        <f>SUBTOTAL(3,$I$11:K70)</f>
        <v>83</v>
      </c>
      <c r="D70" s="1124" t="s">
        <v>1789</v>
      </c>
      <c r="E70" s="1125" t="s">
        <v>23</v>
      </c>
      <c r="F70" s="1125" t="s">
        <v>1790</v>
      </c>
      <c r="G70" s="1126">
        <v>0.9</v>
      </c>
      <c r="H70" s="1126">
        <v>0.85</v>
      </c>
      <c r="I70" s="1126">
        <v>0</v>
      </c>
      <c r="J70" s="1103" t="s">
        <v>29</v>
      </c>
      <c r="K70" s="1125" t="s">
        <v>1791</v>
      </c>
      <c r="L70" s="1124" t="s">
        <v>1792</v>
      </c>
      <c r="M70" s="649"/>
      <c r="N70" s="649"/>
      <c r="O70" s="650"/>
      <c r="P70" s="432"/>
      <c r="Q70" s="432"/>
      <c r="R70" s="432"/>
      <c r="S70" s="593"/>
      <c r="T70" s="602"/>
    </row>
    <row r="71" spans="1:20" s="30" customFormat="1" ht="49.5" hidden="1">
      <c r="A71" s="432"/>
      <c r="B71" s="592"/>
      <c r="C71" s="1101">
        <f>SUBTOTAL(3,$I$11:K71)</f>
        <v>86</v>
      </c>
      <c r="D71" s="1102" t="s">
        <v>1793</v>
      </c>
      <c r="E71" s="1103" t="s">
        <v>63</v>
      </c>
      <c r="F71" s="1103" t="s">
        <v>1794</v>
      </c>
      <c r="G71" s="1104">
        <v>1</v>
      </c>
      <c r="H71" s="1104">
        <v>0</v>
      </c>
      <c r="I71" s="1104">
        <v>1</v>
      </c>
      <c r="J71" s="1103" t="s">
        <v>29</v>
      </c>
      <c r="K71" s="1103" t="s">
        <v>1747</v>
      </c>
      <c r="L71" s="1102" t="s">
        <v>1795</v>
      </c>
      <c r="M71" s="649"/>
      <c r="N71" s="649"/>
      <c r="O71" s="650"/>
      <c r="P71" s="432"/>
      <c r="Q71" s="432"/>
      <c r="R71" s="432"/>
      <c r="S71" s="593"/>
      <c r="T71" s="602"/>
    </row>
    <row r="72" spans="1:20" s="30" customFormat="1" ht="99" hidden="1">
      <c r="A72" s="432"/>
      <c r="B72" s="592"/>
      <c r="C72" s="1101">
        <f>SUBTOTAL(3,$I$11:K72)</f>
        <v>89</v>
      </c>
      <c r="D72" s="1115" t="s">
        <v>1796</v>
      </c>
      <c r="E72" s="1113" t="s">
        <v>22</v>
      </c>
      <c r="F72" s="1113" t="s">
        <v>1797</v>
      </c>
      <c r="G72" s="1105">
        <v>5.0999999999999996</v>
      </c>
      <c r="H72" s="1105">
        <v>0</v>
      </c>
      <c r="I72" s="1105">
        <v>5.0999999999999996</v>
      </c>
      <c r="J72" s="1103" t="s">
        <v>29</v>
      </c>
      <c r="K72" s="1113" t="s">
        <v>1614</v>
      </c>
      <c r="L72" s="1115" t="s">
        <v>1798</v>
      </c>
      <c r="M72" s="649"/>
      <c r="N72" s="649"/>
      <c r="O72" s="650"/>
      <c r="P72" s="432"/>
      <c r="Q72" s="432"/>
      <c r="R72" s="432"/>
      <c r="S72" s="593"/>
      <c r="T72" s="602"/>
    </row>
    <row r="73" spans="1:20" s="30" customFormat="1" ht="49.5" hidden="1">
      <c r="A73" s="432"/>
      <c r="B73" s="592"/>
      <c r="C73" s="1101">
        <f>SUBTOTAL(3,$I$11:K73)</f>
        <v>92</v>
      </c>
      <c r="D73" s="1115" t="s">
        <v>1799</v>
      </c>
      <c r="E73" s="1113" t="s">
        <v>75</v>
      </c>
      <c r="F73" s="1113" t="s">
        <v>1800</v>
      </c>
      <c r="G73" s="1105">
        <v>20</v>
      </c>
      <c r="H73" s="1105">
        <v>0</v>
      </c>
      <c r="I73" s="1105">
        <v>20</v>
      </c>
      <c r="J73" s="1103" t="s">
        <v>29</v>
      </c>
      <c r="K73" s="1113" t="s">
        <v>1701</v>
      </c>
      <c r="L73" s="1115" t="s">
        <v>1801</v>
      </c>
      <c r="M73" s="649"/>
      <c r="N73" s="649"/>
      <c r="O73" s="650"/>
      <c r="P73" s="432"/>
      <c r="Q73" s="432"/>
      <c r="R73" s="432"/>
      <c r="S73" s="593"/>
      <c r="T73" s="602"/>
    </row>
    <row r="74" spans="1:20" s="30" customFormat="1" ht="49.5" hidden="1">
      <c r="A74" s="432"/>
      <c r="B74" s="592"/>
      <c r="C74" s="1101">
        <f>SUBTOTAL(3,$I$11:K74)</f>
        <v>95</v>
      </c>
      <c r="D74" s="1115" t="s">
        <v>1802</v>
      </c>
      <c r="E74" s="1113" t="s">
        <v>51</v>
      </c>
      <c r="F74" s="1113" t="s">
        <v>1803</v>
      </c>
      <c r="G74" s="1105">
        <v>1.29</v>
      </c>
      <c r="H74" s="1105">
        <v>0</v>
      </c>
      <c r="I74" s="1105">
        <v>1.29</v>
      </c>
      <c r="J74" s="1103" t="s">
        <v>29</v>
      </c>
      <c r="K74" s="1113" t="s">
        <v>1751</v>
      </c>
      <c r="L74" s="1115" t="s">
        <v>1804</v>
      </c>
      <c r="M74" s="649"/>
      <c r="N74" s="649"/>
      <c r="O74" s="650"/>
      <c r="P74" s="432"/>
      <c r="Q74" s="432"/>
      <c r="R74" s="432"/>
      <c r="S74" s="593"/>
      <c r="T74" s="602"/>
    </row>
    <row r="75" spans="1:20" s="30" customFormat="1" ht="49.5" hidden="1">
      <c r="A75" s="432"/>
      <c r="B75" s="592"/>
      <c r="C75" s="1101">
        <f>SUBTOTAL(3,$I$11:K75)</f>
        <v>98</v>
      </c>
      <c r="D75" s="1115" t="s">
        <v>1805</v>
      </c>
      <c r="E75" s="1113" t="s">
        <v>51</v>
      </c>
      <c r="F75" s="1113" t="s">
        <v>1803</v>
      </c>
      <c r="G75" s="1105">
        <v>1.38</v>
      </c>
      <c r="H75" s="1105">
        <v>0</v>
      </c>
      <c r="I75" s="1105">
        <v>1.38</v>
      </c>
      <c r="J75" s="1103" t="s">
        <v>29</v>
      </c>
      <c r="K75" s="1113" t="s">
        <v>1751</v>
      </c>
      <c r="L75" s="1115" t="s">
        <v>1806</v>
      </c>
      <c r="M75" s="649"/>
      <c r="N75" s="649"/>
      <c r="O75" s="650"/>
      <c r="P75" s="432"/>
      <c r="Q75" s="432"/>
      <c r="R75" s="432"/>
      <c r="S75" s="593"/>
      <c r="T75" s="602"/>
    </row>
    <row r="76" spans="1:20" s="30" customFormat="1" ht="49.5" hidden="1">
      <c r="A76" s="432"/>
      <c r="B76" s="592"/>
      <c r="C76" s="1101">
        <f>SUBTOTAL(3,$I$11:K76)</f>
        <v>101</v>
      </c>
      <c r="D76" s="1115" t="s">
        <v>1807</v>
      </c>
      <c r="E76" s="1113" t="s">
        <v>23</v>
      </c>
      <c r="F76" s="1113" t="s">
        <v>1803</v>
      </c>
      <c r="G76" s="1105">
        <v>0.37</v>
      </c>
      <c r="H76" s="1105">
        <v>0</v>
      </c>
      <c r="I76" s="1105">
        <v>0.37</v>
      </c>
      <c r="J76" s="1103" t="s">
        <v>29</v>
      </c>
      <c r="K76" s="1113" t="s">
        <v>1751</v>
      </c>
      <c r="L76" s="1115" t="s">
        <v>1808</v>
      </c>
      <c r="M76" s="649"/>
      <c r="N76" s="649"/>
      <c r="O76" s="650"/>
      <c r="P76" s="432"/>
      <c r="Q76" s="432"/>
      <c r="R76" s="432"/>
      <c r="S76" s="593"/>
      <c r="T76" s="602"/>
    </row>
    <row r="77" spans="1:20" s="30" customFormat="1" ht="66" hidden="1">
      <c r="A77" s="432"/>
      <c r="B77" s="592"/>
      <c r="C77" s="1101">
        <f>SUBTOTAL(3,$I$11:K77)</f>
        <v>104</v>
      </c>
      <c r="D77" s="1115" t="s">
        <v>1809</v>
      </c>
      <c r="E77" s="1113" t="s">
        <v>1393</v>
      </c>
      <c r="F77" s="1113" t="s">
        <v>1810</v>
      </c>
      <c r="G77" s="1105">
        <v>2.9</v>
      </c>
      <c r="H77" s="1105">
        <v>0</v>
      </c>
      <c r="I77" s="1105">
        <v>2.9</v>
      </c>
      <c r="J77" s="1103" t="s">
        <v>29</v>
      </c>
      <c r="K77" s="1113" t="s">
        <v>1687</v>
      </c>
      <c r="L77" s="1115" t="s">
        <v>1811</v>
      </c>
      <c r="M77" s="649"/>
      <c r="N77" s="649"/>
      <c r="O77" s="650"/>
      <c r="P77" s="432"/>
      <c r="Q77" s="432"/>
      <c r="R77" s="432"/>
      <c r="S77" s="593"/>
      <c r="T77" s="602"/>
    </row>
    <row r="78" spans="1:20" s="30" customFormat="1" ht="66" hidden="1">
      <c r="A78" s="432"/>
      <c r="B78" s="592"/>
      <c r="C78" s="1101">
        <f>SUBTOTAL(3,$I$11:K78)</f>
        <v>107</v>
      </c>
      <c r="D78" s="1122" t="s">
        <v>1812</v>
      </c>
      <c r="E78" s="1103" t="s">
        <v>75</v>
      </c>
      <c r="F78" s="1103" t="s">
        <v>1813</v>
      </c>
      <c r="G78" s="1104">
        <v>17</v>
      </c>
      <c r="H78" s="1104">
        <v>10.199999999999999</v>
      </c>
      <c r="I78" s="1104">
        <v>17</v>
      </c>
      <c r="J78" s="1103" t="s">
        <v>29</v>
      </c>
      <c r="K78" s="1103" t="s">
        <v>1814</v>
      </c>
      <c r="L78" s="1102" t="s">
        <v>1815</v>
      </c>
      <c r="M78" s="649"/>
      <c r="N78" s="649"/>
      <c r="O78" s="650"/>
      <c r="P78" s="432"/>
      <c r="Q78" s="432"/>
      <c r="R78" s="432"/>
      <c r="S78" s="593"/>
      <c r="T78" s="602"/>
    </row>
    <row r="79" spans="1:20" s="30" customFormat="1" ht="99" hidden="1">
      <c r="A79" s="432"/>
      <c r="B79" s="592"/>
      <c r="C79" s="1101">
        <f>SUBTOTAL(3,$I$11:K79)</f>
        <v>110</v>
      </c>
      <c r="D79" s="1115" t="s">
        <v>1816</v>
      </c>
      <c r="E79" s="1113" t="s">
        <v>71</v>
      </c>
      <c r="F79" s="1113" t="s">
        <v>1817</v>
      </c>
      <c r="G79" s="1105">
        <v>2.1</v>
      </c>
      <c r="H79" s="1105">
        <v>1.8</v>
      </c>
      <c r="I79" s="1105">
        <v>0</v>
      </c>
      <c r="J79" s="1103" t="s">
        <v>29</v>
      </c>
      <c r="K79" s="1113" t="s">
        <v>1614</v>
      </c>
      <c r="L79" s="1115" t="s">
        <v>1818</v>
      </c>
      <c r="M79" s="649"/>
      <c r="N79" s="649"/>
      <c r="O79" s="650"/>
      <c r="P79" s="432"/>
      <c r="Q79" s="432"/>
      <c r="R79" s="432"/>
      <c r="S79" s="593"/>
      <c r="T79" s="602"/>
    </row>
    <row r="80" spans="1:20" s="30" customFormat="1" ht="49.5" hidden="1">
      <c r="A80" s="432"/>
      <c r="B80" s="592"/>
      <c r="C80" s="1101">
        <f>SUBTOTAL(3,$I$11:K80)</f>
        <v>113</v>
      </c>
      <c r="D80" s="1115" t="s">
        <v>1819</v>
      </c>
      <c r="E80" s="1113" t="s">
        <v>38</v>
      </c>
      <c r="F80" s="1113" t="s">
        <v>1820</v>
      </c>
      <c r="G80" s="1105">
        <v>0.25</v>
      </c>
      <c r="H80" s="1105">
        <v>0.25</v>
      </c>
      <c r="I80" s="1105">
        <v>0</v>
      </c>
      <c r="J80" s="1103" t="s">
        <v>29</v>
      </c>
      <c r="K80" s="1113" t="s">
        <v>1614</v>
      </c>
      <c r="L80" s="1115" t="s">
        <v>1821</v>
      </c>
      <c r="M80" s="649"/>
      <c r="N80" s="649"/>
      <c r="O80" s="650"/>
      <c r="P80" s="432"/>
      <c r="Q80" s="432"/>
      <c r="R80" s="432"/>
      <c r="S80" s="593"/>
      <c r="T80" s="602"/>
    </row>
    <row r="81" spans="1:20" s="30" customFormat="1" ht="132" hidden="1">
      <c r="A81" s="432"/>
      <c r="B81" s="592"/>
      <c r="C81" s="1101">
        <f>SUBTOTAL(3,$I$11:K81)</f>
        <v>116</v>
      </c>
      <c r="D81" s="1102" t="s">
        <v>1822</v>
      </c>
      <c r="E81" s="1103" t="s">
        <v>75</v>
      </c>
      <c r="F81" s="1103" t="s">
        <v>1823</v>
      </c>
      <c r="G81" s="1104">
        <v>77.569999999999993</v>
      </c>
      <c r="H81" s="1104">
        <v>9.6999999999999993</v>
      </c>
      <c r="I81" s="1104">
        <v>5.27</v>
      </c>
      <c r="J81" s="1103" t="s">
        <v>29</v>
      </c>
      <c r="K81" s="1103" t="s">
        <v>1824</v>
      </c>
      <c r="L81" s="1102" t="s">
        <v>1825</v>
      </c>
      <c r="M81" s="649"/>
      <c r="N81" s="649"/>
      <c r="O81" s="650"/>
      <c r="P81" s="432"/>
      <c r="Q81" s="432"/>
      <c r="R81" s="432"/>
      <c r="S81" s="593"/>
      <c r="T81" s="602"/>
    </row>
    <row r="82" spans="1:20" s="30" customFormat="1" ht="66" hidden="1">
      <c r="A82" s="432"/>
      <c r="B82" s="592"/>
      <c r="C82" s="1101">
        <f>SUBTOTAL(3,$I$11:K82)</f>
        <v>119</v>
      </c>
      <c r="D82" s="1115" t="s">
        <v>1826</v>
      </c>
      <c r="E82" s="1113" t="s">
        <v>71</v>
      </c>
      <c r="F82" s="1113" t="s">
        <v>1827</v>
      </c>
      <c r="G82" s="1105">
        <v>3</v>
      </c>
      <c r="H82" s="1105">
        <v>2.2999999999999998</v>
      </c>
      <c r="I82" s="1105">
        <v>0</v>
      </c>
      <c r="J82" s="1103" t="s">
        <v>29</v>
      </c>
      <c r="K82" s="1113" t="s">
        <v>1648</v>
      </c>
      <c r="L82" s="1115" t="s">
        <v>1828</v>
      </c>
      <c r="M82" s="649"/>
      <c r="N82" s="649"/>
      <c r="O82" s="650"/>
      <c r="P82" s="432"/>
      <c r="Q82" s="432"/>
      <c r="R82" s="432"/>
      <c r="S82" s="593"/>
      <c r="T82" s="602"/>
    </row>
    <row r="83" spans="1:20" s="30" customFormat="1" ht="82.5" hidden="1">
      <c r="A83" s="432"/>
      <c r="B83" s="592"/>
      <c r="C83" s="1101">
        <f>SUBTOTAL(3,$I$11:K83)</f>
        <v>122</v>
      </c>
      <c r="D83" s="1102" t="s">
        <v>1829</v>
      </c>
      <c r="E83" s="1103" t="s">
        <v>63</v>
      </c>
      <c r="F83" s="1103" t="s">
        <v>1830</v>
      </c>
      <c r="G83" s="1104">
        <v>0.24</v>
      </c>
      <c r="H83" s="1104">
        <v>0.24</v>
      </c>
      <c r="I83" s="1104">
        <v>0.24</v>
      </c>
      <c r="J83" s="1103" t="s">
        <v>29</v>
      </c>
      <c r="K83" s="1103" t="s">
        <v>1614</v>
      </c>
      <c r="L83" s="1102" t="s">
        <v>1831</v>
      </c>
      <c r="M83" s="649"/>
      <c r="N83" s="649"/>
      <c r="O83" s="650"/>
      <c r="P83" s="432"/>
      <c r="Q83" s="432"/>
      <c r="R83" s="432"/>
      <c r="S83" s="593"/>
      <c r="T83" s="602"/>
    </row>
    <row r="84" spans="1:20" s="30" customFormat="1" ht="66" hidden="1">
      <c r="A84" s="432"/>
      <c r="B84" s="592"/>
      <c r="C84" s="1101">
        <f>SUBTOTAL(3,$I$11:K84)</f>
        <v>125</v>
      </c>
      <c r="D84" s="1115" t="s">
        <v>1832</v>
      </c>
      <c r="E84" s="1113" t="s">
        <v>23</v>
      </c>
      <c r="F84" s="1113" t="s">
        <v>1833</v>
      </c>
      <c r="G84" s="1105">
        <v>5.3</v>
      </c>
      <c r="H84" s="1105">
        <v>5.3</v>
      </c>
      <c r="I84" s="1105">
        <v>0</v>
      </c>
      <c r="J84" s="1103" t="s">
        <v>29</v>
      </c>
      <c r="K84" s="1113" t="s">
        <v>1648</v>
      </c>
      <c r="L84" s="1115" t="s">
        <v>1834</v>
      </c>
      <c r="M84" s="649"/>
      <c r="N84" s="649"/>
      <c r="O84" s="650"/>
      <c r="P84" s="432"/>
      <c r="Q84" s="432"/>
      <c r="R84" s="432"/>
      <c r="S84" s="593"/>
      <c r="T84" s="602"/>
    </row>
    <row r="85" spans="1:20" s="30" customFormat="1" ht="82.5" hidden="1">
      <c r="A85" s="432"/>
      <c r="B85" s="592"/>
      <c r="C85" s="1101">
        <f>SUBTOTAL(3,$I$11:K85)</f>
        <v>128</v>
      </c>
      <c r="D85" s="1115" t="s">
        <v>1835</v>
      </c>
      <c r="E85" s="1113" t="s">
        <v>45</v>
      </c>
      <c r="F85" s="1113" t="s">
        <v>1800</v>
      </c>
      <c r="G85" s="1105">
        <v>4.87</v>
      </c>
      <c r="H85" s="1105">
        <v>0</v>
      </c>
      <c r="I85" s="1105">
        <v>1.03</v>
      </c>
      <c r="J85" s="1103" t="s">
        <v>29</v>
      </c>
      <c r="K85" s="1113" t="s">
        <v>1617</v>
      </c>
      <c r="L85" s="1115" t="s">
        <v>1836</v>
      </c>
      <c r="M85" s="649"/>
      <c r="N85" s="649"/>
      <c r="O85" s="650"/>
      <c r="P85" s="432"/>
      <c r="Q85" s="432"/>
      <c r="R85" s="432"/>
      <c r="S85" s="593"/>
      <c r="T85" s="602"/>
    </row>
    <row r="86" spans="1:20" s="30" customFormat="1" ht="82.5" hidden="1">
      <c r="A86" s="432"/>
      <c r="B86" s="592"/>
      <c r="C86" s="1101">
        <f>SUBTOTAL(3,$I$11:K86)</f>
        <v>131</v>
      </c>
      <c r="D86" s="1115" t="s">
        <v>1837</v>
      </c>
      <c r="E86" s="1113" t="s">
        <v>22</v>
      </c>
      <c r="F86" s="1113" t="s">
        <v>1838</v>
      </c>
      <c r="G86" s="1105">
        <v>42.62</v>
      </c>
      <c r="H86" s="1105">
        <v>0</v>
      </c>
      <c r="I86" s="1105">
        <v>42.62</v>
      </c>
      <c r="J86" s="1103" t="s">
        <v>29</v>
      </c>
      <c r="K86" s="1113" t="s">
        <v>1687</v>
      </c>
      <c r="L86" s="1115" t="s">
        <v>1839</v>
      </c>
      <c r="M86" s="649"/>
      <c r="N86" s="649"/>
      <c r="O86" s="650"/>
      <c r="P86" s="432"/>
      <c r="Q86" s="432"/>
      <c r="R86" s="432"/>
      <c r="S86" s="593"/>
      <c r="T86" s="602"/>
    </row>
    <row r="87" spans="1:20" s="367" customFormat="1" ht="31.15" hidden="1" customHeight="1">
      <c r="A87" s="432"/>
      <c r="B87" s="592"/>
      <c r="C87" s="828" t="s">
        <v>470</v>
      </c>
      <c r="D87" s="1939" t="s">
        <v>795</v>
      </c>
      <c r="E87" s="1940"/>
      <c r="F87" s="1941"/>
      <c r="G87" s="829"/>
      <c r="H87" s="829"/>
      <c r="I87" s="829"/>
      <c r="J87" s="828"/>
      <c r="K87" s="828"/>
      <c r="L87" s="830"/>
      <c r="M87" s="645"/>
      <c r="N87" s="830"/>
      <c r="O87" s="170"/>
      <c r="P87" s="126"/>
      <c r="Q87" s="366"/>
      <c r="R87" s="366"/>
    </row>
    <row r="88" spans="1:20" ht="58.15" hidden="1" customHeight="1">
      <c r="A88" s="432"/>
      <c r="B88" s="592"/>
      <c r="C88" s="646"/>
      <c r="D88" s="1115" t="s">
        <v>1848</v>
      </c>
      <c r="E88" s="1113" t="s">
        <v>63</v>
      </c>
      <c r="F88" s="1113" t="s">
        <v>1849</v>
      </c>
      <c r="G88" s="1105">
        <v>0.48</v>
      </c>
      <c r="H88" s="1105">
        <v>0.48</v>
      </c>
      <c r="I88" s="1105">
        <v>0.48</v>
      </c>
      <c r="J88" s="1103" t="s">
        <v>29</v>
      </c>
      <c r="K88" s="1113" t="s">
        <v>691</v>
      </c>
      <c r="L88" s="1115" t="s">
        <v>1850</v>
      </c>
      <c r="M88" s="647"/>
      <c r="N88" s="647"/>
      <c r="O88" s="650"/>
      <c r="P88" s="432"/>
      <c r="Q88" s="432"/>
      <c r="R88" s="432"/>
      <c r="S88" s="593"/>
      <c r="T88" s="593"/>
    </row>
    <row r="89" spans="1:20" ht="58.15" hidden="1" customHeight="1">
      <c r="A89" s="432"/>
      <c r="B89" s="592"/>
      <c r="C89" s="646"/>
      <c r="D89" s="1115" t="s">
        <v>1851</v>
      </c>
      <c r="E89" s="1113" t="s">
        <v>63</v>
      </c>
      <c r="F89" s="1113" t="s">
        <v>1849</v>
      </c>
      <c r="G89" s="1105">
        <v>2.5000000000000001E-2</v>
      </c>
      <c r="H89" s="1105">
        <v>2.5000000000000001E-2</v>
      </c>
      <c r="I89" s="1105">
        <v>2.5000000000000001E-2</v>
      </c>
      <c r="J89" s="1103" t="s">
        <v>29</v>
      </c>
      <c r="K89" s="1113" t="s">
        <v>1852</v>
      </c>
      <c r="L89" s="1115" t="s">
        <v>1853</v>
      </c>
      <c r="M89" s="647"/>
      <c r="N89" s="647"/>
      <c r="O89" s="650"/>
      <c r="P89" s="432"/>
      <c r="Q89" s="432"/>
      <c r="R89" s="432"/>
      <c r="S89" s="593"/>
      <c r="T89" s="593"/>
    </row>
    <row r="90" spans="1:20" ht="58.15" hidden="1" customHeight="1">
      <c r="A90" s="432"/>
      <c r="B90" s="592"/>
      <c r="C90" s="646"/>
      <c r="D90" s="1115" t="s">
        <v>1854</v>
      </c>
      <c r="E90" s="1113" t="s">
        <v>38</v>
      </c>
      <c r="F90" s="1113" t="s">
        <v>1855</v>
      </c>
      <c r="G90" s="1105">
        <v>0.4</v>
      </c>
      <c r="H90" s="1105">
        <v>0.38500000000000001</v>
      </c>
      <c r="I90" s="1105">
        <v>0</v>
      </c>
      <c r="J90" s="1103" t="s">
        <v>29</v>
      </c>
      <c r="K90" s="1113" t="s">
        <v>1856</v>
      </c>
      <c r="L90" s="1115" t="s">
        <v>1857</v>
      </c>
      <c r="M90" s="647"/>
      <c r="N90" s="647"/>
      <c r="O90" s="650"/>
      <c r="P90" s="432"/>
      <c r="Q90" s="432"/>
      <c r="R90" s="432"/>
      <c r="S90" s="593"/>
      <c r="T90" s="593"/>
    </row>
    <row r="91" spans="1:20" ht="58.15" hidden="1" customHeight="1">
      <c r="A91" s="432"/>
      <c r="B91" s="592"/>
      <c r="C91" s="646"/>
      <c r="D91" s="1115" t="s">
        <v>1858</v>
      </c>
      <c r="E91" s="1113" t="s">
        <v>38</v>
      </c>
      <c r="F91" s="1113" t="s">
        <v>1859</v>
      </c>
      <c r="G91" s="1105">
        <v>90.39</v>
      </c>
      <c r="H91" s="1105">
        <v>0</v>
      </c>
      <c r="I91" s="1105">
        <v>90.39</v>
      </c>
      <c r="J91" s="1103" t="s">
        <v>29</v>
      </c>
      <c r="K91" s="1113" t="s">
        <v>1860</v>
      </c>
      <c r="L91" s="1115" t="s">
        <v>1861</v>
      </c>
      <c r="M91" s="647"/>
      <c r="N91" s="647"/>
      <c r="O91" s="650"/>
      <c r="P91" s="432"/>
      <c r="Q91" s="432"/>
      <c r="R91" s="432"/>
      <c r="S91" s="593"/>
      <c r="T91" s="593"/>
    </row>
    <row r="92" spans="1:20" s="30" customFormat="1" ht="135.6" hidden="1" customHeight="1">
      <c r="A92" s="593"/>
      <c r="B92" s="593"/>
      <c r="C92" s="646"/>
      <c r="D92" s="1115" t="s">
        <v>1862</v>
      </c>
      <c r="E92" s="1113" t="s">
        <v>32</v>
      </c>
      <c r="F92" s="1113" t="s">
        <v>1859</v>
      </c>
      <c r="G92" s="1105">
        <v>261.45999999999998</v>
      </c>
      <c r="H92" s="1105">
        <v>0</v>
      </c>
      <c r="I92" s="1105">
        <v>261.45999999999998</v>
      </c>
      <c r="J92" s="1103" t="s">
        <v>29</v>
      </c>
      <c r="K92" s="1113" t="s">
        <v>1863</v>
      </c>
      <c r="L92" s="1115" t="s">
        <v>1864</v>
      </c>
      <c r="M92" s="652"/>
      <c r="N92" s="652">
        <v>1</v>
      </c>
      <c r="O92" s="653"/>
      <c r="P92" s="593"/>
      <c r="Q92" s="593"/>
      <c r="R92" s="593"/>
      <c r="S92" s="593"/>
      <c r="T92" s="593"/>
    </row>
    <row r="93" spans="1:20" s="367" customFormat="1" ht="15.75" hidden="1" customHeight="1">
      <c r="A93" s="432"/>
      <c r="B93" s="592"/>
      <c r="C93" s="455" t="s">
        <v>252</v>
      </c>
      <c r="D93" s="1936" t="s">
        <v>1130</v>
      </c>
      <c r="E93" s="1937"/>
      <c r="F93" s="1938"/>
      <c r="G93" s="100"/>
      <c r="H93" s="196"/>
      <c r="I93" s="196"/>
      <c r="J93" s="274"/>
      <c r="K93" s="152"/>
      <c r="L93" s="819"/>
      <c r="M93" s="433"/>
      <c r="N93" s="127"/>
      <c r="O93" s="170"/>
      <c r="P93" s="126"/>
      <c r="Q93" s="366"/>
      <c r="R93" s="366"/>
    </row>
    <row r="94" spans="1:20" s="78" customFormat="1" ht="78.599999999999994" hidden="1" customHeight="1">
      <c r="A94" s="626"/>
      <c r="B94" s="344"/>
      <c r="C94" s="646"/>
      <c r="D94" s="647"/>
      <c r="E94" s="646"/>
      <c r="F94" s="647"/>
      <c r="G94" s="648"/>
      <c r="H94" s="648"/>
      <c r="I94" s="648"/>
      <c r="J94" s="654"/>
      <c r="K94" s="646"/>
      <c r="L94" s="647"/>
      <c r="M94" s="647"/>
      <c r="N94" s="647">
        <v>1</v>
      </c>
      <c r="O94" s="12"/>
      <c r="P94" s="655"/>
      <c r="Q94" s="655"/>
      <c r="R94" s="655"/>
      <c r="S94" s="656"/>
      <c r="T94" s="656"/>
    </row>
    <row r="95" spans="1:20" s="30" customFormat="1" ht="89.25" hidden="1" customHeight="1">
      <c r="A95" s="593"/>
      <c r="B95" s="593"/>
      <c r="C95" s="646"/>
      <c r="D95" s="647"/>
      <c r="E95" s="646"/>
      <c r="F95" s="647"/>
      <c r="G95" s="648"/>
      <c r="H95" s="648"/>
      <c r="I95" s="657"/>
      <c r="J95" s="646"/>
      <c r="K95" s="646"/>
      <c r="L95" s="658"/>
      <c r="M95" s="658"/>
      <c r="N95" s="658"/>
      <c r="O95" s="662"/>
      <c r="P95" s="496"/>
      <c r="Q95" s="593"/>
      <c r="R95" s="593"/>
      <c r="S95" s="593"/>
      <c r="T95" s="593"/>
    </row>
    <row r="96" spans="1:20" s="367" customFormat="1" ht="15.75" hidden="1" customHeight="1">
      <c r="A96" s="432"/>
      <c r="B96" s="592"/>
      <c r="C96" s="1945" t="s">
        <v>185</v>
      </c>
      <c r="D96" s="1945"/>
      <c r="E96" s="126"/>
      <c r="F96" s="126"/>
      <c r="G96" s="100"/>
      <c r="H96" s="196"/>
      <c r="I96" s="195"/>
      <c r="J96" s="41"/>
      <c r="K96" s="126"/>
      <c r="L96" s="819"/>
      <c r="M96" s="433"/>
      <c r="N96" s="127"/>
      <c r="O96" s="170"/>
      <c r="P96" s="126"/>
      <c r="Q96" s="366"/>
      <c r="R96" s="366"/>
    </row>
    <row r="97" spans="1:20" s="367" customFormat="1" ht="17.45" hidden="1" customHeight="1">
      <c r="A97" s="432"/>
      <c r="B97" s="592"/>
      <c r="C97" s="235" t="s">
        <v>491</v>
      </c>
      <c r="D97" s="1948" t="s">
        <v>792</v>
      </c>
      <c r="E97" s="1949"/>
      <c r="F97" s="1950"/>
      <c r="G97" s="235"/>
      <c r="H97" s="251"/>
      <c r="I97" s="235"/>
      <c r="J97" s="236"/>
      <c r="K97" s="235"/>
      <c r="L97" s="236"/>
      <c r="M97" s="666"/>
      <c r="N97" s="236"/>
      <c r="O97" s="170"/>
      <c r="P97" s="126"/>
      <c r="Q97" s="366"/>
      <c r="R97" s="366"/>
    </row>
    <row r="98" spans="1:20" s="363" customFormat="1" ht="97.9" hidden="1" customHeight="1">
      <c r="A98" s="663"/>
      <c r="B98" s="663"/>
      <c r="C98" s="663">
        <v>27</v>
      </c>
      <c r="D98" s="1137" t="s">
        <v>1968</v>
      </c>
      <c r="E98" s="663" t="s">
        <v>32</v>
      </c>
      <c r="F98" s="663" t="s">
        <v>1969</v>
      </c>
      <c r="G98" s="664">
        <v>0.51</v>
      </c>
      <c r="H98" s="1138"/>
      <c r="I98" s="1137">
        <v>0.05</v>
      </c>
      <c r="J98" s="664" t="s">
        <v>76</v>
      </c>
      <c r="K98" s="663" t="s">
        <v>1970</v>
      </c>
      <c r="L98" s="663" t="s">
        <v>1971</v>
      </c>
      <c r="M98" s="663"/>
      <c r="N98" s="663"/>
      <c r="O98" s="663"/>
      <c r="P98" s="663"/>
      <c r="Q98" s="663"/>
      <c r="R98" s="663"/>
      <c r="S98" s="663"/>
      <c r="T98" s="663"/>
    </row>
    <row r="99" spans="1:20" s="367" customFormat="1" ht="33.75" hidden="1" customHeight="1">
      <c r="A99" s="432"/>
      <c r="B99" s="592"/>
      <c r="C99" s="455" t="s">
        <v>252</v>
      </c>
      <c r="D99" s="1900" t="s">
        <v>1130</v>
      </c>
      <c r="E99" s="1901"/>
      <c r="F99" s="1901"/>
      <c r="G99" s="100"/>
      <c r="H99" s="196"/>
      <c r="I99" s="196"/>
      <c r="J99" s="274"/>
      <c r="K99" s="152"/>
      <c r="L99" s="819"/>
      <c r="M99" s="433"/>
      <c r="N99" s="127"/>
      <c r="O99" s="170"/>
      <c r="P99" s="126"/>
      <c r="Q99" s="366"/>
      <c r="R99" s="366"/>
    </row>
    <row r="100" spans="1:20" s="363" customFormat="1" ht="97.9" hidden="1" customHeight="1">
      <c r="A100" s="663"/>
      <c r="B100" s="663"/>
      <c r="C100" s="663"/>
      <c r="D100" s="665"/>
      <c r="E100" s="663"/>
      <c r="F100" s="663"/>
      <c r="G100" s="664"/>
      <c r="H100" s="664"/>
      <c r="I100" s="663"/>
      <c r="J100" s="664"/>
      <c r="K100" s="663"/>
      <c r="L100" s="665"/>
      <c r="M100" s="663"/>
      <c r="N100" s="663"/>
      <c r="O100" s="663">
        <v>1</v>
      </c>
      <c r="P100" s="663"/>
      <c r="Q100" s="663"/>
      <c r="R100" s="663"/>
      <c r="S100" s="663"/>
      <c r="T100" s="663"/>
    </row>
    <row r="101" spans="1:20" s="367" customFormat="1" ht="15.75" hidden="1" customHeight="1">
      <c r="A101" s="432"/>
      <c r="B101" s="592"/>
      <c r="C101" s="1945" t="s">
        <v>186</v>
      </c>
      <c r="D101" s="1945"/>
      <c r="E101" s="126"/>
      <c r="F101" s="126"/>
      <c r="G101" s="100"/>
      <c r="H101" s="196"/>
      <c r="I101" s="195"/>
      <c r="J101" s="41"/>
      <c r="K101" s="126"/>
      <c r="L101" s="819"/>
      <c r="M101" s="433"/>
      <c r="N101" s="127"/>
      <c r="O101" s="170"/>
      <c r="P101" s="126"/>
      <c r="Q101" s="366"/>
      <c r="R101" s="366"/>
    </row>
    <row r="102" spans="1:20" s="367" customFormat="1" ht="52.9" hidden="1" customHeight="1">
      <c r="A102" s="432"/>
      <c r="B102" s="592"/>
      <c r="C102" s="455" t="s">
        <v>251</v>
      </c>
      <c r="D102" s="1900" t="s">
        <v>794</v>
      </c>
      <c r="E102" s="1901"/>
      <c r="F102" s="1901"/>
      <c r="G102" s="100"/>
      <c r="H102" s="196"/>
      <c r="I102" s="196"/>
      <c r="J102" s="41"/>
      <c r="K102" s="126"/>
      <c r="L102" s="819"/>
      <c r="M102" s="433"/>
      <c r="N102" s="127"/>
      <c r="O102" s="170"/>
      <c r="P102" s="126"/>
      <c r="Q102" s="366"/>
      <c r="R102" s="366"/>
    </row>
    <row r="103" spans="1:20" s="367" customFormat="1" ht="17.45" hidden="1" customHeight="1">
      <c r="A103" s="432"/>
      <c r="B103" s="592"/>
      <c r="C103" s="235" t="s">
        <v>491</v>
      </c>
      <c r="D103" s="1948" t="s">
        <v>792</v>
      </c>
      <c r="E103" s="1949"/>
      <c r="F103" s="1950"/>
      <c r="G103" s="235"/>
      <c r="H103" s="251"/>
      <c r="I103" s="235"/>
      <c r="J103" s="236"/>
      <c r="K103" s="235"/>
      <c r="L103" s="236"/>
      <c r="M103" s="666"/>
      <c r="N103" s="236"/>
      <c r="O103" s="170"/>
      <c r="P103" s="126"/>
      <c r="Q103" s="366"/>
      <c r="R103" s="366"/>
    </row>
    <row r="104" spans="1:20" s="30" customFormat="1" ht="31.5" hidden="1">
      <c r="A104" s="432"/>
      <c r="B104" s="592"/>
      <c r="C104" s="1146">
        <v>44</v>
      </c>
      <c r="D104" s="1146" t="s">
        <v>2067</v>
      </c>
      <c r="E104" s="1146" t="s">
        <v>38</v>
      </c>
      <c r="F104" s="1146" t="s">
        <v>2068</v>
      </c>
      <c r="G104" s="1147">
        <v>182.3</v>
      </c>
      <c r="H104" s="1147"/>
      <c r="I104" s="1147">
        <v>182.3</v>
      </c>
      <c r="J104" s="1147"/>
      <c r="K104" s="1146" t="s">
        <v>2069</v>
      </c>
      <c r="L104" s="1146" t="s">
        <v>2070</v>
      </c>
      <c r="M104" s="668"/>
      <c r="N104" s="668"/>
      <c r="O104" s="433"/>
      <c r="P104" s="432"/>
      <c r="Q104" s="432"/>
      <c r="R104" s="432"/>
      <c r="S104" s="593">
        <v>1</v>
      </c>
      <c r="T104" s="602">
        <f>I104</f>
        <v>182.3</v>
      </c>
    </row>
    <row r="105" spans="1:20" s="30" customFormat="1" ht="63" hidden="1">
      <c r="A105" s="432"/>
      <c r="B105" s="592"/>
      <c r="C105" s="1146">
        <v>45</v>
      </c>
      <c r="D105" s="1146" t="s">
        <v>2071</v>
      </c>
      <c r="E105" s="1146" t="s">
        <v>23</v>
      </c>
      <c r="F105" s="1146" t="s">
        <v>2072</v>
      </c>
      <c r="G105" s="1147">
        <v>10.4</v>
      </c>
      <c r="H105" s="1147"/>
      <c r="I105" s="1147">
        <v>10.4</v>
      </c>
      <c r="J105" s="1147"/>
      <c r="K105" s="1146" t="s">
        <v>2010</v>
      </c>
      <c r="L105" s="1146" t="s">
        <v>2073</v>
      </c>
      <c r="M105" s="668"/>
      <c r="N105" s="668"/>
      <c r="O105" s="433"/>
      <c r="P105" s="432"/>
      <c r="Q105" s="432"/>
      <c r="R105" s="432"/>
      <c r="S105" s="593"/>
      <c r="T105" s="602"/>
    </row>
    <row r="106" spans="1:20" s="30" customFormat="1" ht="47.25" hidden="1">
      <c r="A106" s="432"/>
      <c r="B106" s="592"/>
      <c r="C106" s="1146">
        <v>46</v>
      </c>
      <c r="D106" s="1146" t="s">
        <v>2074</v>
      </c>
      <c r="E106" s="1146" t="s">
        <v>657</v>
      </c>
      <c r="F106" s="1146" t="s">
        <v>2075</v>
      </c>
      <c r="G106" s="1147">
        <v>7.81</v>
      </c>
      <c r="H106" s="1147"/>
      <c r="I106" s="1147">
        <v>7.81</v>
      </c>
      <c r="J106" s="1147"/>
      <c r="K106" s="1146" t="s">
        <v>2076</v>
      </c>
      <c r="L106" s="1146" t="s">
        <v>2077</v>
      </c>
      <c r="M106" s="668"/>
      <c r="N106" s="668"/>
      <c r="O106" s="433"/>
      <c r="P106" s="432"/>
      <c r="Q106" s="432"/>
      <c r="R106" s="432"/>
      <c r="S106" s="593"/>
      <c r="T106" s="602"/>
    </row>
    <row r="107" spans="1:20" s="30" customFormat="1" ht="47.25" hidden="1">
      <c r="A107" s="432"/>
      <c r="B107" s="592"/>
      <c r="C107" s="1146">
        <v>47</v>
      </c>
      <c r="D107" s="1146" t="s">
        <v>2078</v>
      </c>
      <c r="E107" s="1146" t="s">
        <v>63</v>
      </c>
      <c r="F107" s="1146" t="s">
        <v>2079</v>
      </c>
      <c r="G107" s="1147">
        <v>1</v>
      </c>
      <c r="H107" s="1147"/>
      <c r="I107" s="1147">
        <v>1</v>
      </c>
      <c r="J107" s="1147"/>
      <c r="K107" s="1146" t="s">
        <v>2080</v>
      </c>
      <c r="L107" s="1146" t="s">
        <v>2081</v>
      </c>
      <c r="M107" s="668"/>
      <c r="N107" s="668"/>
      <c r="O107" s="433"/>
      <c r="P107" s="432"/>
      <c r="Q107" s="432"/>
      <c r="R107" s="432"/>
      <c r="S107" s="593">
        <v>1</v>
      </c>
      <c r="T107" s="602">
        <f>I107</f>
        <v>1</v>
      </c>
    </row>
    <row r="108" spans="1:20" s="30" customFormat="1" ht="47.25" hidden="1">
      <c r="A108" s="432"/>
      <c r="B108" s="592"/>
      <c r="C108" s="1146">
        <v>48</v>
      </c>
      <c r="D108" s="1146" t="s">
        <v>2082</v>
      </c>
      <c r="E108" s="1146" t="s">
        <v>75</v>
      </c>
      <c r="F108" s="1146" t="s">
        <v>2083</v>
      </c>
      <c r="G108" s="1147">
        <v>32.57</v>
      </c>
      <c r="H108" s="1147">
        <v>28</v>
      </c>
      <c r="I108" s="1147">
        <v>32.57</v>
      </c>
      <c r="J108" s="1147"/>
      <c r="K108" s="1146" t="s">
        <v>2084</v>
      </c>
      <c r="L108" s="1146" t="s">
        <v>2085</v>
      </c>
      <c r="M108" s="669"/>
      <c r="N108" s="669"/>
      <c r="O108" s="433"/>
      <c r="P108" s="432"/>
      <c r="Q108" s="432"/>
      <c r="R108" s="432"/>
      <c r="S108" s="593">
        <v>1</v>
      </c>
      <c r="T108" s="602">
        <f>I108</f>
        <v>32.57</v>
      </c>
    </row>
    <row r="109" spans="1:20" s="367" customFormat="1" ht="21.6" hidden="1" customHeight="1">
      <c r="A109" s="432"/>
      <c r="B109" s="592"/>
      <c r="C109" s="235" t="s">
        <v>470</v>
      </c>
      <c r="D109" s="1948" t="s">
        <v>795</v>
      </c>
      <c r="E109" s="1949"/>
      <c r="F109" s="1950"/>
      <c r="G109" s="235"/>
      <c r="H109" s="251"/>
      <c r="I109" s="235"/>
      <c r="J109" s="236"/>
      <c r="K109" s="235"/>
      <c r="L109" s="236"/>
      <c r="M109" s="666"/>
      <c r="N109" s="236"/>
      <c r="O109" s="170"/>
      <c r="P109" s="126"/>
      <c r="Q109" s="366"/>
      <c r="R109" s="366"/>
    </row>
    <row r="110" spans="1:20" s="30" customFormat="1" ht="59.25" hidden="1" customHeight="1">
      <c r="A110" s="432"/>
      <c r="B110" s="592"/>
      <c r="C110" s="1146">
        <v>72</v>
      </c>
      <c r="D110" s="1146" t="s">
        <v>2138</v>
      </c>
      <c r="E110" s="1146" t="s">
        <v>63</v>
      </c>
      <c r="F110" s="1146" t="s">
        <v>2139</v>
      </c>
      <c r="G110" s="1147">
        <v>0.5</v>
      </c>
      <c r="H110" s="1147"/>
      <c r="I110" s="1147">
        <v>0.5</v>
      </c>
      <c r="J110" s="1147"/>
      <c r="K110" s="1146" t="s">
        <v>2140</v>
      </c>
      <c r="L110" s="1146" t="s">
        <v>2141</v>
      </c>
      <c r="M110" s="12"/>
      <c r="N110" s="12"/>
      <c r="O110" s="433"/>
      <c r="P110" s="432"/>
      <c r="Q110" s="432"/>
      <c r="R110" s="432"/>
      <c r="S110" s="593"/>
      <c r="T110" s="593"/>
    </row>
    <row r="111" spans="1:20" s="367" customFormat="1" ht="23.45" hidden="1" customHeight="1">
      <c r="A111" s="432"/>
      <c r="B111" s="592"/>
      <c r="C111" s="455" t="s">
        <v>252</v>
      </c>
      <c r="D111" s="1900" t="s">
        <v>1130</v>
      </c>
      <c r="E111" s="1901"/>
      <c r="F111" s="1901"/>
      <c r="G111" s="100"/>
      <c r="H111" s="196"/>
      <c r="I111" s="196"/>
      <c r="J111" s="274"/>
      <c r="K111" s="152"/>
      <c r="L111" s="819"/>
      <c r="M111" s="433"/>
      <c r="N111" s="127"/>
      <c r="O111" s="170"/>
      <c r="P111" s="126"/>
      <c r="Q111" s="366"/>
      <c r="R111" s="366"/>
    </row>
    <row r="112" spans="1:20" s="30" customFormat="1" ht="63" hidden="1" customHeight="1">
      <c r="A112" s="432"/>
      <c r="B112" s="592"/>
      <c r="C112" s="670"/>
      <c r="D112" s="47"/>
      <c r="E112" s="92"/>
      <c r="F112" s="92"/>
      <c r="G112" s="92"/>
      <c r="H112" s="92"/>
      <c r="I112" s="92"/>
      <c r="J112" s="667"/>
      <c r="K112" s="92"/>
      <c r="L112" s="47"/>
      <c r="M112" s="92"/>
      <c r="N112" s="92">
        <v>1</v>
      </c>
      <c r="O112" s="433"/>
      <c r="P112" s="432"/>
      <c r="Q112" s="432"/>
      <c r="R112" s="432"/>
      <c r="S112" s="593"/>
      <c r="T112" s="593"/>
    </row>
    <row r="113" spans="1:48" s="367" customFormat="1" ht="15.75" customHeight="1">
      <c r="A113" s="432"/>
      <c r="B113" s="592"/>
      <c r="C113" s="1945" t="s">
        <v>187</v>
      </c>
      <c r="D113" s="1945"/>
      <c r="E113" s="126"/>
      <c r="F113" s="126"/>
      <c r="G113" s="100"/>
      <c r="H113" s="196"/>
      <c r="I113" s="195"/>
      <c r="J113" s="41"/>
      <c r="K113" s="126"/>
      <c r="L113" s="819"/>
      <c r="M113" s="433"/>
      <c r="N113" s="127"/>
      <c r="O113" s="170"/>
      <c r="P113" s="126"/>
      <c r="Q113" s="366"/>
      <c r="R113" s="366"/>
    </row>
    <row r="114" spans="1:48" s="367" customFormat="1" ht="51" customHeight="1">
      <c r="A114" s="432"/>
      <c r="B114" s="592"/>
      <c r="C114" s="455" t="s">
        <v>251</v>
      </c>
      <c r="D114" s="1900" t="s">
        <v>794</v>
      </c>
      <c r="E114" s="1901"/>
      <c r="F114" s="1901"/>
      <c r="G114" s="100"/>
      <c r="H114" s="196"/>
      <c r="I114" s="196"/>
      <c r="J114" s="41"/>
      <c r="K114" s="126"/>
      <c r="L114" s="819"/>
      <c r="M114" s="433"/>
      <c r="N114" s="127"/>
      <c r="O114" s="170"/>
      <c r="P114" s="126"/>
      <c r="Q114" s="366"/>
      <c r="R114" s="366"/>
    </row>
    <row r="115" spans="1:48" s="367" customFormat="1" ht="51" customHeight="1">
      <c r="A115" s="126"/>
      <c r="B115" s="1505"/>
      <c r="C115" s="1506" t="s">
        <v>491</v>
      </c>
      <c r="D115" s="1960" t="s">
        <v>792</v>
      </c>
      <c r="E115" s="1961"/>
      <c r="F115" s="1962"/>
      <c r="G115" s="100"/>
      <c r="H115" s="196"/>
      <c r="I115" s="196"/>
      <c r="J115" s="41"/>
      <c r="K115" s="126"/>
      <c r="L115" s="819"/>
      <c r="M115" s="127"/>
      <c r="N115" s="127"/>
      <c r="O115" s="170"/>
      <c r="P115" s="126"/>
      <c r="Q115" s="366"/>
      <c r="R115" s="366"/>
    </row>
    <row r="116" spans="1:48" s="1513" customFormat="1" ht="73.5" customHeight="1">
      <c r="A116" s="1509"/>
      <c r="B116" s="1510"/>
      <c r="C116" s="1488">
        <v>1</v>
      </c>
      <c r="D116" s="1494" t="s">
        <v>3610</v>
      </c>
      <c r="E116" s="1490" t="s">
        <v>63</v>
      </c>
      <c r="F116" s="1494" t="s">
        <v>2279</v>
      </c>
      <c r="G116" s="1484">
        <v>0.15</v>
      </c>
      <c r="H116" s="1486">
        <v>1.4999999999999999E-2</v>
      </c>
      <c r="I116" s="1484">
        <v>1.4999999999999999E-2</v>
      </c>
      <c r="J116" s="1485" t="s">
        <v>322</v>
      </c>
      <c r="K116" s="1486" t="s">
        <v>3553</v>
      </c>
      <c r="L116" s="1495" t="s">
        <v>3573</v>
      </c>
      <c r="M116" s="1511"/>
      <c r="N116" s="1511"/>
      <c r="O116" s="1492"/>
      <c r="P116" s="1512"/>
      <c r="Q116" s="1512"/>
      <c r="R116" s="1512"/>
    </row>
    <row r="117" spans="1:48" s="1513" customFormat="1" ht="125.25" customHeight="1">
      <c r="A117" s="1509"/>
      <c r="B117" s="1510"/>
      <c r="C117" s="1488">
        <v>2</v>
      </c>
      <c r="D117" s="1514" t="s">
        <v>3574</v>
      </c>
      <c r="E117" s="1492" t="s">
        <v>24</v>
      </c>
      <c r="F117" s="1489" t="s">
        <v>3575</v>
      </c>
      <c r="G117" s="1515">
        <v>12.62</v>
      </c>
      <c r="H117" s="1516">
        <v>0.8</v>
      </c>
      <c r="I117" s="1515">
        <v>0.8</v>
      </c>
      <c r="J117" s="1485" t="s">
        <v>322</v>
      </c>
      <c r="K117" s="1492" t="s">
        <v>3576</v>
      </c>
      <c r="L117" s="1514" t="s">
        <v>3577</v>
      </c>
      <c r="M117" s="1511"/>
      <c r="N117" s="1511"/>
      <c r="O117" s="1492"/>
      <c r="P117" s="1512"/>
      <c r="Q117" s="1512"/>
      <c r="R117" s="1512"/>
    </row>
    <row r="118" spans="1:48" s="1513" customFormat="1" ht="189.75" customHeight="1">
      <c r="A118" s="1509"/>
      <c r="B118" s="1510"/>
      <c r="C118" s="1488">
        <v>3</v>
      </c>
      <c r="D118" s="1514" t="s">
        <v>3578</v>
      </c>
      <c r="E118" s="1492" t="s">
        <v>38</v>
      </c>
      <c r="F118" s="1492" t="s">
        <v>3579</v>
      </c>
      <c r="G118" s="1517">
        <v>1400</v>
      </c>
      <c r="H118" s="1492" t="s">
        <v>3580</v>
      </c>
      <c r="I118" s="1518">
        <v>1160</v>
      </c>
      <c r="J118" s="1485" t="s">
        <v>322</v>
      </c>
      <c r="K118" s="1519" t="s">
        <v>3553</v>
      </c>
      <c r="L118" s="1514" t="s">
        <v>3588</v>
      </c>
      <c r="M118" s="1511"/>
      <c r="N118" s="1511"/>
      <c r="O118" s="1492"/>
      <c r="P118" s="1512"/>
      <c r="Q118" s="1512"/>
      <c r="R118" s="1512"/>
    </row>
    <row r="119" spans="1:48" s="375" customFormat="1" ht="20.45" customHeight="1">
      <c r="A119" s="671"/>
      <c r="B119" s="672"/>
      <c r="C119" s="235" t="s">
        <v>470</v>
      </c>
      <c r="D119" s="1948" t="s">
        <v>795</v>
      </c>
      <c r="E119" s="1949"/>
      <c r="F119" s="1950"/>
      <c r="G119" s="252"/>
      <c r="H119" s="253"/>
      <c r="I119" s="253"/>
      <c r="J119" s="237"/>
      <c r="K119" s="235"/>
      <c r="L119" s="348"/>
      <c r="M119" s="673"/>
      <c r="N119" s="348"/>
      <c r="O119" s="170"/>
      <c r="P119" s="831"/>
      <c r="Q119" s="832"/>
      <c r="R119" s="832"/>
    </row>
    <row r="120" spans="1:48" s="883" customFormat="1" ht="132.75" customHeight="1">
      <c r="A120" s="879"/>
      <c r="B120" s="880"/>
      <c r="C120" s="71">
        <v>4</v>
      </c>
      <c r="D120" s="874" t="s">
        <v>894</v>
      </c>
      <c r="E120" s="125" t="s">
        <v>63</v>
      </c>
      <c r="F120" s="13" t="s">
        <v>891</v>
      </c>
      <c r="G120" s="885">
        <v>0.16</v>
      </c>
      <c r="H120" s="125"/>
      <c r="I120" s="885">
        <v>0.16</v>
      </c>
      <c r="J120" s="886"/>
      <c r="K120" s="73" t="s">
        <v>653</v>
      </c>
      <c r="L120" s="874" t="s">
        <v>892</v>
      </c>
      <c r="M120" s="881"/>
      <c r="N120" s="881"/>
      <c r="O120" s="125"/>
      <c r="P120" s="879"/>
      <c r="Q120" s="882"/>
      <c r="R120" s="882"/>
    </row>
    <row r="121" spans="1:48" s="79" customFormat="1" ht="126">
      <c r="A121" s="671"/>
      <c r="B121" s="672"/>
      <c r="C121" s="71">
        <v>5</v>
      </c>
      <c r="D121" s="74" t="s">
        <v>895</v>
      </c>
      <c r="E121" s="71" t="s">
        <v>63</v>
      </c>
      <c r="F121" s="71" t="s">
        <v>891</v>
      </c>
      <c r="G121" s="872">
        <v>0.4</v>
      </c>
      <c r="H121" s="255">
        <v>0.05</v>
      </c>
      <c r="I121" s="872">
        <v>0.4</v>
      </c>
      <c r="J121" s="72" t="s">
        <v>322</v>
      </c>
      <c r="K121" s="73" t="s">
        <v>160</v>
      </c>
      <c r="L121" s="74" t="s">
        <v>893</v>
      </c>
      <c r="M121" s="12"/>
      <c r="N121" s="12"/>
      <c r="O121" s="92">
        <v>1</v>
      </c>
      <c r="P121" s="608">
        <f>I121</f>
        <v>0.4</v>
      </c>
      <c r="Q121" s="671"/>
      <c r="R121" s="671"/>
      <c r="S121" s="674"/>
      <c r="T121" s="674"/>
    </row>
    <row r="122" spans="1:48" s="375" customFormat="1" hidden="1">
      <c r="A122" s="671"/>
      <c r="B122" s="672"/>
      <c r="C122" s="455" t="s">
        <v>252</v>
      </c>
      <c r="D122" s="1900" t="s">
        <v>1130</v>
      </c>
      <c r="E122" s="1901"/>
      <c r="F122" s="1901"/>
      <c r="G122" s="256"/>
      <c r="H122" s="257"/>
      <c r="I122" s="257"/>
      <c r="J122" s="239"/>
      <c r="K122" s="238"/>
      <c r="L122" s="225"/>
      <c r="M122" s="675"/>
      <c r="N122" s="225"/>
      <c r="O122" s="170"/>
      <c r="P122" s="831"/>
      <c r="Q122" s="832"/>
      <c r="R122" s="832"/>
    </row>
    <row r="123" spans="1:48" s="79" customFormat="1" ht="106.5" hidden="1" customHeight="1">
      <c r="A123" s="671"/>
      <c r="B123" s="672"/>
      <c r="C123" s="496"/>
      <c r="D123" s="676"/>
      <c r="E123" s="677"/>
      <c r="F123" s="678"/>
      <c r="G123" s="679"/>
      <c r="H123" s="496"/>
      <c r="I123" s="496"/>
      <c r="J123" s="165"/>
      <c r="K123" s="678"/>
      <c r="L123" s="676"/>
      <c r="M123" s="676"/>
      <c r="N123" s="676"/>
      <c r="O123" s="675"/>
      <c r="P123" s="671"/>
      <c r="Q123" s="671"/>
      <c r="R123" s="671"/>
      <c r="S123" s="674"/>
      <c r="T123" s="602"/>
    </row>
    <row r="124" spans="1:48" s="367" customFormat="1" ht="15.75" hidden="1" customHeight="1">
      <c r="A124" s="432"/>
      <c r="B124" s="592"/>
      <c r="C124" s="1945" t="s">
        <v>188</v>
      </c>
      <c r="D124" s="1945"/>
      <c r="E124" s="126"/>
      <c r="F124" s="126"/>
      <c r="G124" s="100"/>
      <c r="H124" s="196"/>
      <c r="I124" s="195"/>
      <c r="J124" s="41"/>
      <c r="K124" s="126"/>
      <c r="L124" s="819"/>
      <c r="M124" s="433"/>
      <c r="N124" s="127"/>
      <c r="O124" s="170"/>
      <c r="P124" s="126"/>
      <c r="Q124" s="366"/>
      <c r="R124" s="366"/>
    </row>
    <row r="125" spans="1:48" s="367" customFormat="1" ht="49.15" hidden="1" customHeight="1">
      <c r="A125" s="432"/>
      <c r="B125" s="592"/>
      <c r="C125" s="455" t="s">
        <v>251</v>
      </c>
      <c r="D125" s="1900" t="s">
        <v>794</v>
      </c>
      <c r="E125" s="1901"/>
      <c r="F125" s="1901"/>
      <c r="G125" s="100"/>
      <c r="H125" s="196"/>
      <c r="I125" s="196"/>
      <c r="J125" s="41"/>
      <c r="K125" s="126"/>
      <c r="L125" s="819"/>
      <c r="M125" s="433"/>
      <c r="N125" s="127"/>
      <c r="O125" s="170"/>
      <c r="P125" s="126"/>
      <c r="Q125" s="366"/>
      <c r="R125" s="366"/>
    </row>
    <row r="126" spans="1:48" s="374" customFormat="1" ht="20.45" hidden="1" customHeight="1">
      <c r="A126" s="680"/>
      <c r="B126" s="681"/>
      <c r="C126" s="186" t="s">
        <v>491</v>
      </c>
      <c r="D126" s="1900" t="s">
        <v>792</v>
      </c>
      <c r="E126" s="1901"/>
      <c r="F126" s="1901"/>
      <c r="G126" s="1900"/>
      <c r="H126" s="1901"/>
      <c r="I126" s="1901"/>
      <c r="J126" s="1900"/>
      <c r="K126" s="1901"/>
      <c r="L126" s="1901"/>
      <c r="M126" s="12"/>
      <c r="N126" s="139"/>
      <c r="O126" s="170"/>
      <c r="P126" s="833"/>
      <c r="Q126" s="834"/>
      <c r="R126" s="834"/>
      <c r="S126" s="376"/>
      <c r="T126" s="376"/>
      <c r="U126" s="376"/>
      <c r="V126" s="376"/>
      <c r="W126" s="376"/>
      <c r="X126" s="376"/>
      <c r="Y126" s="376"/>
      <c r="Z126" s="376"/>
      <c r="AA126" s="376"/>
      <c r="AB126" s="376"/>
      <c r="AC126" s="376"/>
      <c r="AD126" s="376"/>
      <c r="AE126" s="376"/>
      <c r="AF126" s="376"/>
      <c r="AG126" s="376"/>
      <c r="AH126" s="376"/>
      <c r="AI126" s="376"/>
      <c r="AJ126" s="376"/>
      <c r="AK126" s="376"/>
      <c r="AL126" s="376"/>
      <c r="AM126" s="376"/>
      <c r="AN126" s="376"/>
      <c r="AO126" s="376"/>
      <c r="AP126" s="376"/>
      <c r="AQ126" s="376"/>
      <c r="AR126" s="376"/>
      <c r="AS126" s="376"/>
      <c r="AT126" s="376"/>
      <c r="AU126" s="376"/>
      <c r="AV126" s="376"/>
    </row>
    <row r="127" spans="1:48" s="426" customFormat="1" ht="220.5" hidden="1">
      <c r="A127" s="680"/>
      <c r="B127" s="681"/>
      <c r="C127" s="125">
        <v>24</v>
      </c>
      <c r="D127" s="124" t="s">
        <v>323</v>
      </c>
      <c r="E127" s="7" t="s">
        <v>23</v>
      </c>
      <c r="F127" s="125" t="s">
        <v>324</v>
      </c>
      <c r="G127" s="194">
        <v>0.83150000000000002</v>
      </c>
      <c r="H127" s="125"/>
      <c r="I127" s="194">
        <f>0.8315- 0.025426</f>
        <v>0.80607400000000007</v>
      </c>
      <c r="J127" s="125" t="s">
        <v>78</v>
      </c>
      <c r="K127" s="125" t="s">
        <v>325</v>
      </c>
      <c r="L127" s="210" t="s">
        <v>904</v>
      </c>
      <c r="M127" s="683"/>
      <c r="N127" s="683"/>
      <c r="O127" s="683"/>
      <c r="P127" s="680"/>
      <c r="Q127" s="680"/>
      <c r="R127" s="680"/>
      <c r="S127" s="684">
        <v>1</v>
      </c>
      <c r="T127" s="602">
        <f>I127</f>
        <v>0.80607400000000007</v>
      </c>
      <c r="U127" s="425"/>
      <c r="V127" s="425"/>
      <c r="W127" s="425"/>
      <c r="X127" s="425"/>
      <c r="Y127" s="425"/>
      <c r="Z127" s="425"/>
      <c r="AA127" s="425"/>
      <c r="AB127" s="425"/>
      <c r="AC127" s="425"/>
      <c r="AD127" s="425"/>
      <c r="AE127" s="425"/>
      <c r="AF127" s="425"/>
      <c r="AG127" s="425"/>
      <c r="AH127" s="425"/>
      <c r="AI127" s="425"/>
      <c r="AJ127" s="425"/>
      <c r="AK127" s="425"/>
      <c r="AL127" s="425"/>
      <c r="AM127" s="425"/>
      <c r="AN127" s="425"/>
      <c r="AO127" s="425"/>
      <c r="AP127" s="425"/>
      <c r="AQ127" s="425"/>
      <c r="AR127" s="425"/>
      <c r="AS127" s="425"/>
      <c r="AT127" s="425"/>
      <c r="AU127" s="425"/>
      <c r="AV127" s="425"/>
    </row>
    <row r="128" spans="1:48" s="426" customFormat="1" ht="220.5" hidden="1">
      <c r="A128" s="680"/>
      <c r="B128" s="681"/>
      <c r="C128" s="125">
        <v>25</v>
      </c>
      <c r="D128" s="124" t="s">
        <v>332</v>
      </c>
      <c r="E128" s="125" t="s">
        <v>32</v>
      </c>
      <c r="F128" s="125" t="s">
        <v>324</v>
      </c>
      <c r="G128" s="194">
        <v>0.88139999999999996</v>
      </c>
      <c r="H128" s="125"/>
      <c r="I128" s="5">
        <v>0.88139999999999996</v>
      </c>
      <c r="J128" s="125" t="s">
        <v>78</v>
      </c>
      <c r="K128" s="125" t="s">
        <v>333</v>
      </c>
      <c r="L128" s="210" t="s">
        <v>905</v>
      </c>
      <c r="M128" s="92"/>
      <c r="N128" s="92"/>
      <c r="O128" s="683"/>
      <c r="P128" s="680"/>
      <c r="Q128" s="680"/>
      <c r="R128" s="680"/>
      <c r="S128" s="684">
        <v>1</v>
      </c>
      <c r="T128" s="602">
        <f>I128</f>
        <v>0.88139999999999996</v>
      </c>
      <c r="U128" s="425"/>
      <c r="V128" s="425"/>
      <c r="W128" s="425"/>
      <c r="X128" s="425"/>
      <c r="Y128" s="425"/>
      <c r="Z128" s="425"/>
      <c r="AA128" s="425"/>
      <c r="AB128" s="425"/>
      <c r="AC128" s="425"/>
      <c r="AD128" s="425"/>
      <c r="AE128" s="425"/>
      <c r="AF128" s="425"/>
      <c r="AG128" s="425"/>
      <c r="AH128" s="425"/>
      <c r="AI128" s="425"/>
      <c r="AJ128" s="425"/>
      <c r="AK128" s="425"/>
      <c r="AL128" s="425"/>
      <c r="AM128" s="425"/>
      <c r="AN128" s="425"/>
      <c r="AO128" s="425"/>
      <c r="AP128" s="425"/>
      <c r="AQ128" s="425"/>
      <c r="AR128" s="425"/>
      <c r="AS128" s="425"/>
      <c r="AT128" s="425"/>
      <c r="AU128" s="425"/>
      <c r="AV128" s="425"/>
    </row>
    <row r="129" spans="1:48" s="426" customFormat="1" ht="189" hidden="1">
      <c r="A129" s="680"/>
      <c r="B129" s="681"/>
      <c r="C129" s="7">
        <v>26</v>
      </c>
      <c r="D129" s="124" t="s">
        <v>550</v>
      </c>
      <c r="E129" s="7" t="s">
        <v>38</v>
      </c>
      <c r="F129" s="125" t="s">
        <v>327</v>
      </c>
      <c r="G129" s="194">
        <v>0.68440000000000001</v>
      </c>
      <c r="H129" s="125"/>
      <c r="I129" s="194">
        <v>0.68440000000000001</v>
      </c>
      <c r="J129" s="125" t="s">
        <v>78</v>
      </c>
      <c r="K129" s="125" t="s">
        <v>328</v>
      </c>
      <c r="L129" s="210" t="s">
        <v>906</v>
      </c>
      <c r="M129" s="92"/>
      <c r="N129" s="92"/>
      <c r="O129" s="683"/>
      <c r="P129" s="680"/>
      <c r="Q129" s="680"/>
      <c r="R129" s="680"/>
      <c r="S129" s="684">
        <v>1</v>
      </c>
      <c r="T129" s="602">
        <f>I129</f>
        <v>0.68440000000000001</v>
      </c>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row>
    <row r="130" spans="1:48" s="374" customFormat="1" ht="21.6" hidden="1" customHeight="1">
      <c r="A130" s="680"/>
      <c r="B130" s="681"/>
      <c r="C130" s="186" t="s">
        <v>470</v>
      </c>
      <c r="D130" s="1900" t="s">
        <v>795</v>
      </c>
      <c r="E130" s="1901"/>
      <c r="F130" s="1901"/>
      <c r="G130" s="1900"/>
      <c r="H130" s="1901"/>
      <c r="I130" s="1901"/>
      <c r="J130" s="1900"/>
      <c r="K130" s="1901"/>
      <c r="L130" s="1901"/>
      <c r="M130" s="12"/>
      <c r="N130" s="139"/>
      <c r="O130" s="170"/>
      <c r="P130" s="833"/>
      <c r="Q130" s="834"/>
      <c r="R130" s="834"/>
      <c r="S130" s="376"/>
      <c r="T130" s="376"/>
      <c r="U130" s="376"/>
      <c r="V130" s="376"/>
      <c r="W130" s="376"/>
      <c r="X130" s="376"/>
      <c r="Y130" s="376"/>
      <c r="Z130" s="376"/>
      <c r="AA130" s="376"/>
      <c r="AB130" s="376"/>
      <c r="AC130" s="376"/>
      <c r="AD130" s="376"/>
      <c r="AE130" s="376"/>
      <c r="AF130" s="376"/>
      <c r="AG130" s="376"/>
      <c r="AH130" s="376"/>
      <c r="AI130" s="376"/>
      <c r="AJ130" s="376"/>
      <c r="AK130" s="376"/>
      <c r="AL130" s="376"/>
      <c r="AM130" s="376"/>
      <c r="AN130" s="376"/>
      <c r="AO130" s="376"/>
      <c r="AP130" s="376"/>
      <c r="AQ130" s="376"/>
      <c r="AR130" s="376"/>
      <c r="AS130" s="376"/>
      <c r="AT130" s="376"/>
      <c r="AU130" s="376"/>
      <c r="AV130" s="376"/>
    </row>
    <row r="131" spans="1:48" s="898" customFormat="1" ht="362.25" hidden="1">
      <c r="A131" s="894"/>
      <c r="B131" s="895"/>
      <c r="C131" s="125">
        <v>28</v>
      </c>
      <c r="D131" s="13" t="s">
        <v>81</v>
      </c>
      <c r="E131" s="125" t="s">
        <v>23</v>
      </c>
      <c r="F131" s="125" t="s">
        <v>82</v>
      </c>
      <c r="G131" s="194">
        <v>3.4</v>
      </c>
      <c r="H131" s="125"/>
      <c r="I131" s="5">
        <f>G131-0.088841-0.12622-0.32133</f>
        <v>2.8636089999999998</v>
      </c>
      <c r="J131" s="125" t="s">
        <v>78</v>
      </c>
      <c r="K131" s="125" t="s">
        <v>907</v>
      </c>
      <c r="L131" s="210" t="s">
        <v>908</v>
      </c>
      <c r="M131" s="13"/>
      <c r="N131" s="13"/>
      <c r="O131" s="125"/>
      <c r="P131" s="87"/>
      <c r="Q131" s="896"/>
      <c r="R131" s="896"/>
      <c r="S131" s="897"/>
      <c r="T131" s="897"/>
      <c r="U131" s="897"/>
      <c r="V131" s="897"/>
      <c r="W131" s="897"/>
      <c r="X131" s="897"/>
      <c r="Y131" s="897"/>
      <c r="Z131" s="897"/>
      <c r="AA131" s="897"/>
      <c r="AB131" s="897"/>
      <c r="AC131" s="897"/>
      <c r="AD131" s="897"/>
      <c r="AE131" s="897"/>
      <c r="AF131" s="897"/>
      <c r="AG131" s="897"/>
      <c r="AH131" s="897"/>
      <c r="AI131" s="897"/>
      <c r="AJ131" s="897"/>
      <c r="AK131" s="897"/>
      <c r="AL131" s="897"/>
      <c r="AM131" s="897"/>
      <c r="AN131" s="897"/>
      <c r="AO131" s="897"/>
      <c r="AP131" s="897"/>
      <c r="AQ131" s="897"/>
      <c r="AR131" s="897"/>
      <c r="AS131" s="897"/>
      <c r="AT131" s="897"/>
      <c r="AU131" s="897"/>
      <c r="AV131" s="897"/>
    </row>
    <row r="132" spans="1:48" s="898" customFormat="1" ht="236.25" hidden="1">
      <c r="A132" s="894"/>
      <c r="B132" s="895"/>
      <c r="C132" s="125">
        <v>30</v>
      </c>
      <c r="D132" s="13" t="s">
        <v>909</v>
      </c>
      <c r="E132" s="7" t="s">
        <v>32</v>
      </c>
      <c r="F132" s="125" t="s">
        <v>82</v>
      </c>
      <c r="G132" s="194">
        <v>0.5</v>
      </c>
      <c r="H132" s="194"/>
      <c r="I132" s="194">
        <f>G132</f>
        <v>0.5</v>
      </c>
      <c r="J132" s="125" t="s">
        <v>78</v>
      </c>
      <c r="K132" s="125" t="s">
        <v>910</v>
      </c>
      <c r="L132" s="210" t="s">
        <v>911</v>
      </c>
      <c r="M132" s="13"/>
      <c r="N132" s="13"/>
      <c r="O132" s="125"/>
      <c r="P132" s="87"/>
      <c r="Q132" s="896"/>
      <c r="R132" s="896"/>
      <c r="S132" s="897"/>
      <c r="T132" s="897"/>
      <c r="U132" s="897"/>
      <c r="V132" s="897"/>
      <c r="W132" s="897"/>
      <c r="X132" s="897"/>
      <c r="Y132" s="897"/>
      <c r="Z132" s="897"/>
      <c r="AA132" s="897"/>
      <c r="AB132" s="897"/>
      <c r="AC132" s="897"/>
      <c r="AD132" s="897"/>
      <c r="AE132" s="897"/>
      <c r="AF132" s="897"/>
      <c r="AG132" s="897"/>
      <c r="AH132" s="897"/>
      <c r="AI132" s="897"/>
      <c r="AJ132" s="897"/>
      <c r="AK132" s="897"/>
      <c r="AL132" s="897"/>
      <c r="AM132" s="897"/>
      <c r="AN132" s="897"/>
      <c r="AO132" s="897"/>
      <c r="AP132" s="897"/>
      <c r="AQ132" s="897"/>
      <c r="AR132" s="897"/>
      <c r="AS132" s="897"/>
      <c r="AT132" s="897"/>
      <c r="AU132" s="897"/>
      <c r="AV132" s="897"/>
    </row>
    <row r="133" spans="1:48" s="898" customFormat="1" ht="157.5" hidden="1">
      <c r="A133" s="894"/>
      <c r="B133" s="895"/>
      <c r="C133" s="125">
        <v>31</v>
      </c>
      <c r="D133" s="13" t="s">
        <v>912</v>
      </c>
      <c r="E133" s="125" t="s">
        <v>23</v>
      </c>
      <c r="F133" s="125" t="s">
        <v>82</v>
      </c>
      <c r="G133" s="194">
        <v>0.05</v>
      </c>
      <c r="H133" s="125"/>
      <c r="I133" s="5">
        <f>G133</f>
        <v>0.05</v>
      </c>
      <c r="J133" s="125" t="s">
        <v>78</v>
      </c>
      <c r="K133" s="125" t="s">
        <v>84</v>
      </c>
      <c r="L133" s="210" t="s">
        <v>913</v>
      </c>
      <c r="M133" s="13"/>
      <c r="N133" s="13"/>
      <c r="O133" s="125"/>
      <c r="P133" s="87"/>
      <c r="Q133" s="896"/>
      <c r="R133" s="896"/>
      <c r="S133" s="897"/>
      <c r="T133" s="897"/>
      <c r="U133" s="897"/>
      <c r="V133" s="897"/>
      <c r="W133" s="897"/>
      <c r="X133" s="897"/>
      <c r="Y133" s="897"/>
      <c r="Z133" s="897"/>
      <c r="AA133" s="897"/>
      <c r="AB133" s="897"/>
      <c r="AC133" s="897"/>
      <c r="AD133" s="897"/>
      <c r="AE133" s="897"/>
      <c r="AF133" s="897"/>
      <c r="AG133" s="897"/>
      <c r="AH133" s="897"/>
      <c r="AI133" s="897"/>
      <c r="AJ133" s="897"/>
      <c r="AK133" s="897"/>
      <c r="AL133" s="897"/>
      <c r="AM133" s="897"/>
      <c r="AN133" s="897"/>
      <c r="AO133" s="897"/>
      <c r="AP133" s="897"/>
      <c r="AQ133" s="897"/>
      <c r="AR133" s="897"/>
      <c r="AS133" s="897"/>
      <c r="AT133" s="897"/>
      <c r="AU133" s="897"/>
      <c r="AV133" s="897"/>
    </row>
    <row r="134" spans="1:48" s="898" customFormat="1" ht="157.5" hidden="1">
      <c r="A134" s="894"/>
      <c r="B134" s="895"/>
      <c r="C134" s="7">
        <v>32</v>
      </c>
      <c r="D134" s="13" t="s">
        <v>914</v>
      </c>
      <c r="E134" s="125" t="s">
        <v>32</v>
      </c>
      <c r="F134" s="125" t="s">
        <v>82</v>
      </c>
      <c r="G134" s="194">
        <v>0.35</v>
      </c>
      <c r="H134" s="125"/>
      <c r="I134" s="5">
        <f>G134</f>
        <v>0.35</v>
      </c>
      <c r="J134" s="125" t="s">
        <v>78</v>
      </c>
      <c r="K134" s="125" t="s">
        <v>915</v>
      </c>
      <c r="L134" s="210" t="s">
        <v>913</v>
      </c>
      <c r="M134" s="13"/>
      <c r="N134" s="13"/>
      <c r="O134" s="125"/>
      <c r="P134" s="87"/>
      <c r="Q134" s="896"/>
      <c r="R134" s="896"/>
      <c r="S134" s="897"/>
      <c r="T134" s="897"/>
      <c r="U134" s="897"/>
      <c r="V134" s="897"/>
      <c r="W134" s="897"/>
      <c r="X134" s="897"/>
      <c r="Y134" s="897"/>
      <c r="Z134" s="897"/>
      <c r="AA134" s="897"/>
      <c r="AB134" s="897"/>
      <c r="AC134" s="897"/>
      <c r="AD134" s="897"/>
      <c r="AE134" s="897"/>
      <c r="AF134" s="897"/>
      <c r="AG134" s="897"/>
      <c r="AH134" s="897"/>
      <c r="AI134" s="897"/>
      <c r="AJ134" s="897"/>
      <c r="AK134" s="897"/>
      <c r="AL134" s="897"/>
      <c r="AM134" s="897"/>
      <c r="AN134" s="897"/>
      <c r="AO134" s="897"/>
      <c r="AP134" s="897"/>
      <c r="AQ134" s="897"/>
      <c r="AR134" s="897"/>
      <c r="AS134" s="897"/>
      <c r="AT134" s="897"/>
      <c r="AU134" s="897"/>
      <c r="AV134" s="897"/>
    </row>
    <row r="135" spans="1:48" s="88" customFormat="1" ht="141" hidden="1" customHeight="1">
      <c r="A135" s="686"/>
      <c r="B135" s="687"/>
      <c r="C135" s="125">
        <v>33</v>
      </c>
      <c r="D135" s="1" t="s">
        <v>916</v>
      </c>
      <c r="E135" s="125" t="s">
        <v>23</v>
      </c>
      <c r="F135" s="125" t="s">
        <v>555</v>
      </c>
      <c r="G135" s="5">
        <v>4.1000000000000003E-3</v>
      </c>
      <c r="H135" s="125"/>
      <c r="I135" s="5">
        <f>+G135</f>
        <v>4.1000000000000003E-3</v>
      </c>
      <c r="J135" s="125" t="s">
        <v>78</v>
      </c>
      <c r="K135" s="125" t="s">
        <v>917</v>
      </c>
      <c r="L135" s="210" t="s">
        <v>918</v>
      </c>
      <c r="M135" s="92"/>
      <c r="N135" s="92"/>
      <c r="O135" s="92"/>
      <c r="P135" s="686"/>
      <c r="Q135" s="686"/>
      <c r="R135" s="686"/>
      <c r="S135" s="688"/>
      <c r="T135" s="688"/>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row>
    <row r="136" spans="1:48" s="367" customFormat="1" ht="19.899999999999999" hidden="1" customHeight="1">
      <c r="A136" s="432"/>
      <c r="B136" s="592"/>
      <c r="C136" s="1945" t="s">
        <v>189</v>
      </c>
      <c r="D136" s="1945"/>
      <c r="E136" s="126"/>
      <c r="F136" s="126"/>
      <c r="G136" s="100"/>
      <c r="H136" s="196"/>
      <c r="I136" s="195"/>
      <c r="J136" s="41"/>
      <c r="K136" s="126"/>
      <c r="L136" s="819"/>
      <c r="M136" s="433"/>
      <c r="N136" s="127"/>
      <c r="O136" s="170"/>
      <c r="P136" s="126"/>
      <c r="Q136" s="366"/>
      <c r="R136" s="366"/>
    </row>
    <row r="137" spans="1:48" s="367" customFormat="1" ht="51" hidden="1" customHeight="1">
      <c r="A137" s="432"/>
      <c r="B137" s="592"/>
      <c r="C137" s="455" t="s">
        <v>251</v>
      </c>
      <c r="D137" s="1900" t="s">
        <v>794</v>
      </c>
      <c r="E137" s="1901"/>
      <c r="F137" s="1901"/>
      <c r="G137" s="100"/>
      <c r="H137" s="196"/>
      <c r="I137" s="196"/>
      <c r="J137" s="41"/>
      <c r="K137" s="126"/>
      <c r="L137" s="819"/>
      <c r="M137" s="433"/>
      <c r="N137" s="127"/>
      <c r="O137" s="170"/>
      <c r="P137" s="126"/>
      <c r="Q137" s="366"/>
      <c r="R137" s="366"/>
    </row>
    <row r="138" spans="1:48" s="373" customFormat="1" ht="30.75" hidden="1" customHeight="1">
      <c r="A138" s="92"/>
      <c r="B138" s="344"/>
      <c r="C138" s="203" t="s">
        <v>491</v>
      </c>
      <c r="D138" s="1963" t="s">
        <v>792</v>
      </c>
      <c r="E138" s="1954"/>
      <c r="F138" s="1954"/>
      <c r="G138" s="221"/>
      <c r="H138" s="221"/>
      <c r="I138" s="221"/>
      <c r="J138" s="170"/>
      <c r="K138" s="170"/>
      <c r="L138" s="218"/>
      <c r="M138" s="12"/>
      <c r="N138" s="139"/>
      <c r="O138" s="170"/>
      <c r="P138" s="170"/>
      <c r="Q138" s="835"/>
      <c r="R138" s="835"/>
    </row>
    <row r="139" spans="1:48" s="63" customFormat="1" ht="76.150000000000006" hidden="1" customHeight="1">
      <c r="A139" s="92"/>
      <c r="B139" s="344"/>
      <c r="C139" s="1018">
        <v>83</v>
      </c>
      <c r="D139" s="1017" t="s">
        <v>2274</v>
      </c>
      <c r="E139" s="1018" t="s">
        <v>24</v>
      </c>
      <c r="F139" s="1018" t="s">
        <v>2275</v>
      </c>
      <c r="G139" s="1165">
        <v>8.699999999999999E-4</v>
      </c>
      <c r="H139" s="1165">
        <v>8.699999999999999E-4</v>
      </c>
      <c r="I139" s="1165">
        <v>8.699999999999999E-4</v>
      </c>
      <c r="J139" s="1018" t="s">
        <v>35</v>
      </c>
      <c r="K139" s="1018" t="s">
        <v>2276</v>
      </c>
      <c r="L139" s="1159" t="s">
        <v>2277</v>
      </c>
      <c r="M139" s="637"/>
      <c r="N139" s="637"/>
      <c r="O139" s="637"/>
      <c r="P139" s="92"/>
      <c r="Q139" s="92"/>
      <c r="R139" s="92"/>
      <c r="S139" s="602">
        <v>1</v>
      </c>
      <c r="T139" s="602">
        <f t="shared" ref="T139:T153" si="2">I139</f>
        <v>8.699999999999999E-4</v>
      </c>
    </row>
    <row r="140" spans="1:48" s="63" customFormat="1" ht="76.150000000000006" hidden="1" customHeight="1">
      <c r="A140" s="92"/>
      <c r="B140" s="344"/>
      <c r="C140" s="1018">
        <v>84</v>
      </c>
      <c r="D140" s="1017" t="s">
        <v>2278</v>
      </c>
      <c r="E140" s="1018" t="s">
        <v>63</v>
      </c>
      <c r="F140" s="1018" t="s">
        <v>2279</v>
      </c>
      <c r="G140" s="1020">
        <v>1.6</v>
      </c>
      <c r="H140" s="1020">
        <v>0.6</v>
      </c>
      <c r="I140" s="1020">
        <v>0.6</v>
      </c>
      <c r="J140" s="1018" t="s">
        <v>35</v>
      </c>
      <c r="K140" s="1018" t="s">
        <v>2280</v>
      </c>
      <c r="L140" s="1159" t="s">
        <v>2281</v>
      </c>
      <c r="M140" s="637"/>
      <c r="N140" s="637"/>
      <c r="O140" s="637"/>
      <c r="P140" s="92"/>
      <c r="Q140" s="92"/>
      <c r="R140" s="92"/>
      <c r="S140" s="602"/>
      <c r="T140" s="602"/>
    </row>
    <row r="141" spans="1:48" s="63" customFormat="1" ht="76.150000000000006" hidden="1" customHeight="1">
      <c r="A141" s="92"/>
      <c r="B141" s="344"/>
      <c r="C141" s="1018">
        <v>85</v>
      </c>
      <c r="D141" s="1017" t="s">
        <v>2282</v>
      </c>
      <c r="E141" s="1018" t="s">
        <v>63</v>
      </c>
      <c r="F141" s="1018" t="s">
        <v>2283</v>
      </c>
      <c r="G141" s="1020">
        <v>0.1</v>
      </c>
      <c r="H141" s="1020">
        <v>0.1</v>
      </c>
      <c r="I141" s="1020">
        <v>0.1</v>
      </c>
      <c r="J141" s="1018" t="s">
        <v>35</v>
      </c>
      <c r="K141" s="1018" t="s">
        <v>2284</v>
      </c>
      <c r="L141" s="1023" t="s">
        <v>2285</v>
      </c>
      <c r="M141" s="637"/>
      <c r="N141" s="637"/>
      <c r="O141" s="637"/>
      <c r="P141" s="92"/>
      <c r="Q141" s="92"/>
      <c r="R141" s="92"/>
      <c r="S141" s="602"/>
      <c r="T141" s="602"/>
    </row>
    <row r="142" spans="1:48" s="63" customFormat="1" ht="76.150000000000006" hidden="1" customHeight="1">
      <c r="A142" s="92"/>
      <c r="B142" s="344"/>
      <c r="C142" s="1018">
        <v>86</v>
      </c>
      <c r="D142" s="1017" t="s">
        <v>2286</v>
      </c>
      <c r="E142" s="1018" t="s">
        <v>63</v>
      </c>
      <c r="F142" s="1018" t="s">
        <v>2283</v>
      </c>
      <c r="G142" s="1020">
        <v>0.7</v>
      </c>
      <c r="H142" s="1020">
        <v>0.7</v>
      </c>
      <c r="I142" s="1020">
        <v>0.7</v>
      </c>
      <c r="J142" s="1018" t="s">
        <v>35</v>
      </c>
      <c r="K142" s="1018" t="s">
        <v>1614</v>
      </c>
      <c r="L142" s="1023" t="s">
        <v>2287</v>
      </c>
      <c r="M142" s="637"/>
      <c r="N142" s="637"/>
      <c r="O142" s="637"/>
      <c r="P142" s="92"/>
      <c r="Q142" s="92"/>
      <c r="R142" s="92"/>
      <c r="S142" s="602"/>
      <c r="T142" s="602"/>
    </row>
    <row r="143" spans="1:48" s="63" customFormat="1" ht="76.150000000000006" hidden="1" customHeight="1">
      <c r="A143" s="92"/>
      <c r="B143" s="344"/>
      <c r="C143" s="1018">
        <v>87</v>
      </c>
      <c r="D143" s="1017" t="s">
        <v>2288</v>
      </c>
      <c r="E143" s="1018" t="s">
        <v>63</v>
      </c>
      <c r="F143" s="1018" t="s">
        <v>2279</v>
      </c>
      <c r="G143" s="1020">
        <v>0.65</v>
      </c>
      <c r="H143" s="1020">
        <v>0.06</v>
      </c>
      <c r="I143" s="1020">
        <v>0.06</v>
      </c>
      <c r="J143" s="1018" t="s">
        <v>35</v>
      </c>
      <c r="K143" s="1018" t="s">
        <v>2289</v>
      </c>
      <c r="L143" s="1159" t="s">
        <v>2290</v>
      </c>
      <c r="M143" s="637"/>
      <c r="N143" s="637"/>
      <c r="O143" s="637"/>
      <c r="P143" s="92"/>
      <c r="Q143" s="92"/>
      <c r="R143" s="92"/>
      <c r="S143" s="602"/>
      <c r="T143" s="602"/>
    </row>
    <row r="144" spans="1:48" s="63" customFormat="1" ht="76.150000000000006" hidden="1" customHeight="1">
      <c r="A144" s="92"/>
      <c r="B144" s="344"/>
      <c r="C144" s="1018">
        <v>88</v>
      </c>
      <c r="D144" s="1017" t="s">
        <v>2291</v>
      </c>
      <c r="E144" s="1018" t="s">
        <v>63</v>
      </c>
      <c r="F144" s="1018" t="s">
        <v>2279</v>
      </c>
      <c r="G144" s="1020">
        <v>0.4</v>
      </c>
      <c r="H144" s="1020">
        <v>0.4</v>
      </c>
      <c r="I144" s="1020">
        <v>0.4</v>
      </c>
      <c r="J144" s="1018" t="s">
        <v>35</v>
      </c>
      <c r="K144" s="1018" t="s">
        <v>2292</v>
      </c>
      <c r="L144" s="1159" t="s">
        <v>2293</v>
      </c>
      <c r="M144" s="637"/>
      <c r="N144" s="637"/>
      <c r="O144" s="637"/>
      <c r="P144" s="92"/>
      <c r="Q144" s="92"/>
      <c r="R144" s="92"/>
      <c r="S144" s="602"/>
      <c r="T144" s="602"/>
    </row>
    <row r="145" spans="1:20" s="63" customFormat="1" ht="76.150000000000006" hidden="1" customHeight="1">
      <c r="A145" s="92"/>
      <c r="B145" s="344"/>
      <c r="C145" s="1018">
        <v>89</v>
      </c>
      <c r="D145" s="1017" t="s">
        <v>2294</v>
      </c>
      <c r="E145" s="1018" t="s">
        <v>63</v>
      </c>
      <c r="F145" s="1018" t="s">
        <v>2279</v>
      </c>
      <c r="G145" s="1020">
        <v>0.55000000000000004</v>
      </c>
      <c r="H145" s="1020">
        <v>0.03</v>
      </c>
      <c r="I145" s="1020">
        <v>0.03</v>
      </c>
      <c r="J145" s="1018" t="s">
        <v>35</v>
      </c>
      <c r="K145" s="1018" t="s">
        <v>2238</v>
      </c>
      <c r="L145" s="1159" t="s">
        <v>2295</v>
      </c>
      <c r="M145" s="637"/>
      <c r="N145" s="637"/>
      <c r="O145" s="637"/>
      <c r="P145" s="92"/>
      <c r="Q145" s="92"/>
      <c r="R145" s="92"/>
      <c r="S145" s="602"/>
      <c r="T145" s="602"/>
    </row>
    <row r="146" spans="1:20" s="63" customFormat="1" ht="91.15" hidden="1" customHeight="1">
      <c r="A146" s="92"/>
      <c r="B146" s="344"/>
      <c r="C146" s="1018">
        <v>90</v>
      </c>
      <c r="D146" s="1017" t="s">
        <v>2296</v>
      </c>
      <c r="E146" s="1018" t="s">
        <v>63</v>
      </c>
      <c r="F146" s="1018" t="s">
        <v>2297</v>
      </c>
      <c r="G146" s="1020">
        <v>0.22</v>
      </c>
      <c r="H146" s="1020">
        <v>0.22</v>
      </c>
      <c r="I146" s="1020">
        <v>0.22</v>
      </c>
      <c r="J146" s="1018" t="s">
        <v>35</v>
      </c>
      <c r="K146" s="1018" t="s">
        <v>2298</v>
      </c>
      <c r="L146" s="1023" t="s">
        <v>2299</v>
      </c>
      <c r="M146" s="637"/>
      <c r="N146" s="637"/>
      <c r="O146" s="637"/>
      <c r="P146" s="92"/>
      <c r="Q146" s="92"/>
      <c r="R146" s="92"/>
      <c r="S146" s="602">
        <v>1</v>
      </c>
      <c r="T146" s="602">
        <f t="shared" si="2"/>
        <v>0.22</v>
      </c>
    </row>
    <row r="147" spans="1:20" s="63" customFormat="1" ht="52.9" hidden="1" customHeight="1">
      <c r="A147" s="92"/>
      <c r="B147" s="344"/>
      <c r="C147" s="1018">
        <v>91</v>
      </c>
      <c r="D147" s="1017" t="s">
        <v>2300</v>
      </c>
      <c r="E147" s="1018" t="s">
        <v>23</v>
      </c>
      <c r="F147" s="1018" t="s">
        <v>2301</v>
      </c>
      <c r="G147" s="1020">
        <v>18.2</v>
      </c>
      <c r="H147" s="1020">
        <v>18.2</v>
      </c>
      <c r="I147" s="1020">
        <v>4</v>
      </c>
      <c r="J147" s="1018" t="s">
        <v>35</v>
      </c>
      <c r="K147" s="1018" t="s">
        <v>2238</v>
      </c>
      <c r="L147" s="1159" t="s">
        <v>2302</v>
      </c>
      <c r="M147" s="47"/>
      <c r="N147" s="47"/>
      <c r="O147" s="637"/>
      <c r="P147" s="92"/>
      <c r="Q147" s="92"/>
      <c r="R147" s="92"/>
      <c r="S147" s="602">
        <v>1</v>
      </c>
      <c r="T147" s="602">
        <f t="shared" si="2"/>
        <v>4</v>
      </c>
    </row>
    <row r="148" spans="1:20" s="63" customFormat="1" ht="49.9" hidden="1" customHeight="1">
      <c r="A148" s="92"/>
      <c r="B148" s="344"/>
      <c r="C148" s="1018">
        <v>92</v>
      </c>
      <c r="D148" s="1017" t="s">
        <v>2303</v>
      </c>
      <c r="E148" s="1018" t="s">
        <v>23</v>
      </c>
      <c r="F148" s="1018" t="s">
        <v>2304</v>
      </c>
      <c r="G148" s="1020">
        <v>3.56</v>
      </c>
      <c r="H148" s="1020"/>
      <c r="I148" s="1020">
        <v>3.56</v>
      </c>
      <c r="J148" s="1018" t="s">
        <v>35</v>
      </c>
      <c r="K148" s="1018" t="s">
        <v>1614</v>
      </c>
      <c r="L148" s="1159" t="s">
        <v>2305</v>
      </c>
      <c r="M148" s="637"/>
      <c r="N148" s="637"/>
      <c r="O148" s="637"/>
      <c r="P148" s="92"/>
      <c r="Q148" s="92"/>
      <c r="R148" s="92"/>
      <c r="S148" s="602">
        <v>1</v>
      </c>
      <c r="T148" s="602">
        <f t="shared" si="2"/>
        <v>3.56</v>
      </c>
    </row>
    <row r="149" spans="1:20" s="63" customFormat="1" ht="42" hidden="1" customHeight="1">
      <c r="A149" s="92"/>
      <c r="B149" s="344"/>
      <c r="C149" s="1018">
        <v>93</v>
      </c>
      <c r="D149" s="1017" t="s">
        <v>2306</v>
      </c>
      <c r="E149" s="1018" t="s">
        <v>12</v>
      </c>
      <c r="F149" s="1018" t="s">
        <v>2307</v>
      </c>
      <c r="G149" s="1020">
        <v>0.15</v>
      </c>
      <c r="H149" s="1020">
        <v>0.15</v>
      </c>
      <c r="I149" s="1020">
        <v>0.15</v>
      </c>
      <c r="J149" s="1018"/>
      <c r="K149" s="1018" t="s">
        <v>2308</v>
      </c>
      <c r="L149" s="1157" t="s">
        <v>2309</v>
      </c>
      <c r="M149" s="637"/>
      <c r="N149" s="637"/>
      <c r="O149" s="637"/>
      <c r="P149" s="92"/>
      <c r="Q149" s="92"/>
      <c r="R149" s="92"/>
      <c r="S149" s="602">
        <v>1</v>
      </c>
      <c r="T149" s="602">
        <f t="shared" si="2"/>
        <v>0.15</v>
      </c>
    </row>
    <row r="150" spans="1:20" s="63" customFormat="1" ht="64.150000000000006" hidden="1" customHeight="1">
      <c r="A150" s="92"/>
      <c r="B150" s="344"/>
      <c r="C150" s="1018">
        <v>94</v>
      </c>
      <c r="D150" s="1017" t="s">
        <v>2310</v>
      </c>
      <c r="E150" s="1018" t="s">
        <v>32</v>
      </c>
      <c r="F150" s="1018" t="s">
        <v>2311</v>
      </c>
      <c r="G150" s="1020">
        <v>12.09</v>
      </c>
      <c r="H150" s="1020"/>
      <c r="I150" s="1020"/>
      <c r="J150" s="1018" t="s">
        <v>35</v>
      </c>
      <c r="K150" s="1018" t="s">
        <v>2256</v>
      </c>
      <c r="L150" s="1156" t="s">
        <v>2312</v>
      </c>
      <c r="M150" s="637"/>
      <c r="N150" s="637"/>
      <c r="O150" s="637"/>
      <c r="P150" s="92"/>
      <c r="Q150" s="92"/>
      <c r="R150" s="92"/>
      <c r="S150" s="602">
        <v>1</v>
      </c>
      <c r="T150" s="602">
        <f t="shared" si="2"/>
        <v>0</v>
      </c>
    </row>
    <row r="151" spans="1:20" s="63" customFormat="1" ht="39" hidden="1" customHeight="1">
      <c r="A151" s="92"/>
      <c r="B151" s="344"/>
      <c r="C151" s="1018">
        <v>95</v>
      </c>
      <c r="D151" s="1017" t="s">
        <v>2313</v>
      </c>
      <c r="E151" s="1018" t="s">
        <v>32</v>
      </c>
      <c r="F151" s="1018" t="s">
        <v>2314</v>
      </c>
      <c r="G151" s="1020">
        <v>3.23</v>
      </c>
      <c r="H151" s="1020">
        <v>3.23</v>
      </c>
      <c r="I151" s="1020">
        <v>3.23</v>
      </c>
      <c r="J151" s="1018" t="s">
        <v>35</v>
      </c>
      <c r="K151" s="1018" t="s">
        <v>2315</v>
      </c>
      <c r="L151" s="1159" t="s">
        <v>2316</v>
      </c>
      <c r="M151" s="12"/>
      <c r="N151" s="12"/>
      <c r="O151" s="637"/>
      <c r="P151" s="92"/>
      <c r="Q151" s="92"/>
      <c r="R151" s="92"/>
      <c r="S151" s="602">
        <v>1</v>
      </c>
      <c r="T151" s="602">
        <f t="shared" si="2"/>
        <v>3.23</v>
      </c>
    </row>
    <row r="152" spans="1:20" s="63" customFormat="1" ht="51" hidden="1" customHeight="1">
      <c r="A152" s="92"/>
      <c r="B152" s="344"/>
      <c r="C152" s="1018">
        <v>96</v>
      </c>
      <c r="D152" s="1166" t="s">
        <v>2317</v>
      </c>
      <c r="E152" s="1167" t="s">
        <v>32</v>
      </c>
      <c r="F152" s="1167" t="s">
        <v>2318</v>
      </c>
      <c r="G152" s="1168">
        <v>2.1360000000000001</v>
      </c>
      <c r="H152" s="1168"/>
      <c r="I152" s="1168">
        <v>2.1360000000000001</v>
      </c>
      <c r="J152" s="1167" t="s">
        <v>35</v>
      </c>
      <c r="K152" s="1167" t="s">
        <v>2292</v>
      </c>
      <c r="L152" s="1166" t="s">
        <v>2319</v>
      </c>
      <c r="M152" s="12"/>
      <c r="N152" s="12"/>
      <c r="O152" s="637"/>
      <c r="P152" s="92"/>
      <c r="Q152" s="92"/>
      <c r="R152" s="92"/>
      <c r="S152" s="602">
        <v>1</v>
      </c>
      <c r="T152" s="602">
        <f t="shared" si="2"/>
        <v>2.1360000000000001</v>
      </c>
    </row>
    <row r="153" spans="1:20" s="63" customFormat="1" ht="76.150000000000006" hidden="1" customHeight="1">
      <c r="A153" s="92"/>
      <c r="B153" s="344"/>
      <c r="C153" s="1018">
        <v>97</v>
      </c>
      <c r="D153" s="1017" t="s">
        <v>2320</v>
      </c>
      <c r="E153" s="1018" t="s">
        <v>75</v>
      </c>
      <c r="F153" s="1018"/>
      <c r="G153" s="1020">
        <v>10</v>
      </c>
      <c r="H153" s="1020">
        <v>10</v>
      </c>
      <c r="I153" s="1020">
        <v>10</v>
      </c>
      <c r="J153" s="1018" t="s">
        <v>35</v>
      </c>
      <c r="K153" s="1018" t="s">
        <v>2241</v>
      </c>
      <c r="L153" s="1156" t="s">
        <v>2321</v>
      </c>
      <c r="M153" s="637"/>
      <c r="N153" s="637"/>
      <c r="O153" s="92">
        <v>1</v>
      </c>
      <c r="P153" s="608">
        <f>I153</f>
        <v>10</v>
      </c>
      <c r="Q153" s="92"/>
      <c r="R153" s="92"/>
      <c r="S153" s="602">
        <v>1</v>
      </c>
      <c r="T153" s="602">
        <f t="shared" si="2"/>
        <v>10</v>
      </c>
    </row>
    <row r="154" spans="1:20" s="373" customFormat="1" ht="30" hidden="1" customHeight="1">
      <c r="A154" s="92"/>
      <c r="B154" s="344"/>
      <c r="C154" s="201" t="s">
        <v>470</v>
      </c>
      <c r="D154" s="1964" t="s">
        <v>795</v>
      </c>
      <c r="E154" s="1954"/>
      <c r="F154" s="1954"/>
      <c r="G154" s="195"/>
      <c r="H154" s="170"/>
      <c r="I154" s="170"/>
      <c r="J154" s="170"/>
      <c r="K154" s="170"/>
      <c r="L154" s="218"/>
      <c r="M154" s="92"/>
      <c r="N154" s="170"/>
      <c r="O154" s="170"/>
      <c r="P154" s="170"/>
      <c r="Q154" s="835"/>
      <c r="R154" s="835"/>
    </row>
    <row r="155" spans="1:20" s="63" customFormat="1" ht="67.150000000000006" hidden="1" customHeight="1">
      <c r="A155" s="92"/>
      <c r="B155" s="344"/>
      <c r="C155" s="1169">
        <v>101</v>
      </c>
      <c r="D155" s="1170" t="s">
        <v>2325</v>
      </c>
      <c r="E155" s="1169" t="s">
        <v>75</v>
      </c>
      <c r="F155" s="1169" t="s">
        <v>2326</v>
      </c>
      <c r="G155" s="1171">
        <v>17</v>
      </c>
      <c r="H155" s="1171">
        <v>16</v>
      </c>
      <c r="I155" s="1171">
        <v>17</v>
      </c>
      <c r="J155" s="1169" t="s">
        <v>35</v>
      </c>
      <c r="K155" s="1169" t="s">
        <v>1435</v>
      </c>
      <c r="L155" s="1172" t="s">
        <v>2327</v>
      </c>
      <c r="M155" s="47"/>
      <c r="N155" s="47"/>
      <c r="O155" s="92">
        <v>1</v>
      </c>
      <c r="P155" s="608">
        <f>I155</f>
        <v>17</v>
      </c>
      <c r="Q155" s="92"/>
      <c r="R155" s="92"/>
      <c r="S155" s="602"/>
      <c r="T155" s="602"/>
    </row>
    <row r="156" spans="1:20" s="68" customFormat="1" ht="76.900000000000006" hidden="1" customHeight="1">
      <c r="A156" s="12"/>
      <c r="B156" s="347"/>
      <c r="C156" s="1169">
        <v>102</v>
      </c>
      <c r="D156" s="1173" t="s">
        <v>2328</v>
      </c>
      <c r="E156" s="1174" t="s">
        <v>75</v>
      </c>
      <c r="F156" s="1174" t="s">
        <v>2329</v>
      </c>
      <c r="G156" s="1175">
        <v>10</v>
      </c>
      <c r="H156" s="1175">
        <v>9</v>
      </c>
      <c r="I156" s="1175">
        <v>10</v>
      </c>
      <c r="J156" s="1176" t="s">
        <v>35</v>
      </c>
      <c r="K156" s="1177" t="s">
        <v>2256</v>
      </c>
      <c r="L156" s="1178" t="s">
        <v>2330</v>
      </c>
      <c r="M156" s="689"/>
      <c r="N156" s="689"/>
      <c r="O156" s="637"/>
      <c r="P156" s="12"/>
      <c r="Q156" s="12"/>
      <c r="R156" s="12"/>
      <c r="S156" s="70"/>
      <c r="T156" s="70"/>
    </row>
    <row r="157" spans="1:20" s="367" customFormat="1" ht="33.75" hidden="1" customHeight="1">
      <c r="A157" s="432"/>
      <c r="B157" s="592"/>
      <c r="C157" s="455" t="s">
        <v>252</v>
      </c>
      <c r="D157" s="1900" t="s">
        <v>1130</v>
      </c>
      <c r="E157" s="1901"/>
      <c r="F157" s="1901"/>
      <c r="G157" s="100"/>
      <c r="H157" s="196"/>
      <c r="I157" s="196"/>
      <c r="J157" s="274"/>
      <c r="K157" s="152"/>
      <c r="L157" s="819"/>
      <c r="M157" s="433"/>
      <c r="N157" s="127"/>
      <c r="O157" s="170"/>
      <c r="P157" s="126"/>
      <c r="Q157" s="366"/>
      <c r="R157" s="366"/>
    </row>
    <row r="158" spans="1:20" s="372" customFormat="1" ht="82.5" hidden="1">
      <c r="A158" s="42"/>
      <c r="B158" s="1183"/>
      <c r="C158" s="1018">
        <v>135</v>
      </c>
      <c r="D158" s="1017" t="s">
        <v>2342</v>
      </c>
      <c r="E158" s="1018" t="s">
        <v>32</v>
      </c>
      <c r="F158" s="1018" t="s">
        <v>2343</v>
      </c>
      <c r="G158" s="1020">
        <v>5.63</v>
      </c>
      <c r="H158" s="1020">
        <v>5.63</v>
      </c>
      <c r="I158" s="1020"/>
      <c r="J158" s="1018" t="s">
        <v>35</v>
      </c>
      <c r="K158" s="1018" t="s">
        <v>2197</v>
      </c>
      <c r="L158" s="1156" t="s">
        <v>2344</v>
      </c>
      <c r="M158" s="111"/>
      <c r="N158" s="111"/>
      <c r="O158" s="125"/>
      <c r="P158" s="42"/>
      <c r="Q158" s="371"/>
      <c r="R158" s="371"/>
    </row>
    <row r="159" spans="1:20" s="372" customFormat="1" ht="66" hidden="1">
      <c r="A159" s="42"/>
      <c r="B159" s="1183"/>
      <c r="C159" s="1018">
        <v>136</v>
      </c>
      <c r="D159" s="1017" t="s">
        <v>2345</v>
      </c>
      <c r="E159" s="1018" t="s">
        <v>32</v>
      </c>
      <c r="F159" s="1018" t="s">
        <v>2346</v>
      </c>
      <c r="G159" s="1020">
        <v>0.4</v>
      </c>
      <c r="H159" s="1020">
        <v>0.4</v>
      </c>
      <c r="I159" s="1020">
        <v>0.4</v>
      </c>
      <c r="J159" s="1018" t="s">
        <v>35</v>
      </c>
      <c r="K159" s="1018" t="s">
        <v>2347</v>
      </c>
      <c r="L159" s="1156" t="s">
        <v>2348</v>
      </c>
      <c r="M159" s="111"/>
      <c r="N159" s="111"/>
      <c r="O159" s="125"/>
      <c r="P159" s="42"/>
      <c r="Q159" s="371"/>
      <c r="R159" s="371"/>
    </row>
    <row r="160" spans="1:20" s="372" customFormat="1" ht="66" hidden="1">
      <c r="A160" s="42"/>
      <c r="B160" s="1183"/>
      <c r="C160" s="1018">
        <v>137</v>
      </c>
      <c r="D160" s="1017" t="s">
        <v>2349</v>
      </c>
      <c r="E160" s="1018" t="s">
        <v>32</v>
      </c>
      <c r="F160" s="1018" t="s">
        <v>2350</v>
      </c>
      <c r="G160" s="1020">
        <v>3.7</v>
      </c>
      <c r="H160" s="1020">
        <v>3.7</v>
      </c>
      <c r="I160" s="1020">
        <v>3.7</v>
      </c>
      <c r="J160" s="1018" t="s">
        <v>35</v>
      </c>
      <c r="K160" s="1018" t="s">
        <v>2351</v>
      </c>
      <c r="L160" s="1156" t="s">
        <v>2352</v>
      </c>
      <c r="M160" s="111"/>
      <c r="N160" s="111"/>
      <c r="O160" s="125"/>
      <c r="P160" s="42"/>
      <c r="Q160" s="371"/>
      <c r="R160" s="371"/>
    </row>
    <row r="161" spans="1:210" s="372" customFormat="1" ht="82.5" hidden="1">
      <c r="A161" s="42"/>
      <c r="B161" s="1183"/>
      <c r="C161" s="1018">
        <v>138</v>
      </c>
      <c r="D161" s="1017" t="s">
        <v>2353</v>
      </c>
      <c r="E161" s="1018" t="s">
        <v>32</v>
      </c>
      <c r="F161" s="1018" t="s">
        <v>2354</v>
      </c>
      <c r="G161" s="1020">
        <v>4.1900000000000004</v>
      </c>
      <c r="H161" s="1020">
        <v>3.9</v>
      </c>
      <c r="I161" s="1020"/>
      <c r="J161" s="1018" t="s">
        <v>35</v>
      </c>
      <c r="K161" s="1018" t="s">
        <v>2355</v>
      </c>
      <c r="L161" s="1156" t="s">
        <v>2356</v>
      </c>
      <c r="M161" s="111"/>
      <c r="N161" s="111"/>
      <c r="O161" s="125"/>
      <c r="P161" s="42"/>
      <c r="Q161" s="371"/>
      <c r="R161" s="371"/>
    </row>
    <row r="162" spans="1:210" s="372" customFormat="1" ht="99" hidden="1">
      <c r="A162" s="42"/>
      <c r="B162" s="1183"/>
      <c r="C162" s="1018">
        <v>141</v>
      </c>
      <c r="D162" s="1017" t="s">
        <v>2357</v>
      </c>
      <c r="E162" s="1018" t="s">
        <v>32</v>
      </c>
      <c r="F162" s="1018" t="s">
        <v>2358</v>
      </c>
      <c r="G162" s="1020">
        <v>0.78</v>
      </c>
      <c r="H162" s="1020">
        <v>0.78</v>
      </c>
      <c r="I162" s="1020">
        <v>0.78</v>
      </c>
      <c r="J162" s="1179" t="s">
        <v>35</v>
      </c>
      <c r="K162" s="1179" t="s">
        <v>2359</v>
      </c>
      <c r="L162" s="1180" t="s">
        <v>2360</v>
      </c>
      <c r="M162" s="111"/>
      <c r="N162" s="111"/>
      <c r="O162" s="125"/>
      <c r="P162" s="42"/>
      <c r="Q162" s="371"/>
      <c r="R162" s="371"/>
    </row>
    <row r="163" spans="1:210" s="372" customFormat="1" ht="66" hidden="1">
      <c r="A163" s="42"/>
      <c r="B163" s="1183"/>
      <c r="C163" s="1018">
        <v>142</v>
      </c>
      <c r="D163" s="1017" t="s">
        <v>2361</v>
      </c>
      <c r="E163" s="1018" t="s">
        <v>32</v>
      </c>
      <c r="F163" s="1018" t="s">
        <v>2362</v>
      </c>
      <c r="G163" s="1020">
        <v>7.12</v>
      </c>
      <c r="H163" s="1020">
        <v>7.12</v>
      </c>
      <c r="I163" s="1020">
        <v>7.12</v>
      </c>
      <c r="J163" s="1018" t="s">
        <v>35</v>
      </c>
      <c r="K163" s="1018" t="s">
        <v>2324</v>
      </c>
      <c r="L163" s="1156" t="s">
        <v>2363</v>
      </c>
      <c r="M163" s="111"/>
      <c r="N163" s="111"/>
      <c r="O163" s="125"/>
      <c r="P163" s="42"/>
      <c r="Q163" s="371"/>
      <c r="R163" s="371"/>
    </row>
    <row r="164" spans="1:210" s="68" customFormat="1" ht="122.45" hidden="1" customHeight="1">
      <c r="A164" s="12"/>
      <c r="B164" s="347"/>
      <c r="C164" s="1018">
        <v>145</v>
      </c>
      <c r="D164" s="1017" t="s">
        <v>2364</v>
      </c>
      <c r="E164" s="1181" t="s">
        <v>75</v>
      </c>
      <c r="F164" s="1181" t="s">
        <v>2326</v>
      </c>
      <c r="G164" s="1020">
        <v>0.21</v>
      </c>
      <c r="H164" s="1020">
        <v>0.21</v>
      </c>
      <c r="I164" s="1020">
        <v>0.21</v>
      </c>
      <c r="J164" s="1018" t="s">
        <v>35</v>
      </c>
      <c r="K164" s="1018" t="s">
        <v>2249</v>
      </c>
      <c r="L164" s="1182" t="s">
        <v>2365</v>
      </c>
      <c r="M164" s="637"/>
      <c r="N164" s="637">
        <v>1</v>
      </c>
      <c r="O164" s="12"/>
      <c r="P164" s="12"/>
      <c r="Q164" s="12"/>
      <c r="R164" s="12"/>
      <c r="S164" s="70"/>
      <c r="T164" s="70"/>
    </row>
    <row r="165" spans="1:210" s="367" customFormat="1" hidden="1">
      <c r="A165" s="1976"/>
      <c r="B165" s="1977"/>
      <c r="C165" s="1945" t="s">
        <v>422</v>
      </c>
      <c r="D165" s="1945"/>
      <c r="E165" s="787"/>
      <c r="F165" s="787"/>
      <c r="G165" s="216"/>
      <c r="H165" s="216"/>
      <c r="I165" s="216"/>
      <c r="J165" s="787"/>
      <c r="K165" s="787"/>
      <c r="L165" s="787"/>
      <c r="M165" s="595"/>
      <c r="N165" s="787"/>
      <c r="O165" s="170"/>
      <c r="P165" s="787"/>
      <c r="Q165" s="837"/>
      <c r="R165" s="366"/>
      <c r="S165" s="838"/>
      <c r="T165" s="786"/>
      <c r="U165" s="785"/>
      <c r="V165" s="786"/>
      <c r="W165" s="1974"/>
      <c r="X165" s="1975"/>
      <c r="Y165" s="1974"/>
      <c r="Z165" s="1975"/>
      <c r="AA165" s="1974"/>
      <c r="AB165" s="1975"/>
      <c r="AC165" s="1974"/>
      <c r="AD165" s="1975"/>
      <c r="AE165" s="1974"/>
      <c r="AF165" s="1975"/>
      <c r="AG165" s="1974"/>
      <c r="AH165" s="1975"/>
      <c r="AI165" s="1974"/>
      <c r="AJ165" s="1975"/>
      <c r="AK165" s="1974"/>
      <c r="AL165" s="1975"/>
      <c r="AM165" s="1974"/>
      <c r="AN165" s="1975"/>
      <c r="AO165" s="1974"/>
      <c r="AP165" s="1975"/>
      <c r="AQ165" s="1974"/>
      <c r="AR165" s="1975"/>
      <c r="AS165" s="1974"/>
      <c r="AT165" s="1975"/>
      <c r="AU165" s="1974"/>
      <c r="AV165" s="1975"/>
      <c r="AW165" s="1974"/>
      <c r="AX165" s="1975"/>
      <c r="AY165" s="1974"/>
      <c r="AZ165" s="1975"/>
      <c r="BA165" s="1974"/>
      <c r="BB165" s="1975"/>
      <c r="BC165" s="1974"/>
      <c r="BD165" s="1975"/>
      <c r="BE165" s="1974"/>
      <c r="BF165" s="1975"/>
      <c r="BG165" s="1974"/>
      <c r="BH165" s="1975"/>
      <c r="BI165" s="1974"/>
      <c r="BJ165" s="1975"/>
      <c r="BK165" s="1974"/>
      <c r="BL165" s="1975"/>
      <c r="BM165" s="1974"/>
      <c r="BN165" s="1975"/>
      <c r="BO165" s="1974"/>
      <c r="BP165" s="1975"/>
      <c r="BQ165" s="1974"/>
      <c r="BR165" s="1975"/>
      <c r="BS165" s="1974"/>
      <c r="BT165" s="1975"/>
      <c r="BU165" s="1974"/>
      <c r="BV165" s="1975"/>
      <c r="BW165" s="1974"/>
      <c r="BX165" s="1975"/>
      <c r="BY165" s="1974"/>
      <c r="BZ165" s="1975"/>
      <c r="CA165" s="1974"/>
      <c r="CB165" s="1975"/>
      <c r="CC165" s="1974"/>
      <c r="CD165" s="1975"/>
      <c r="CE165" s="1974"/>
      <c r="CF165" s="1975"/>
      <c r="CG165" s="1974"/>
      <c r="CH165" s="1975"/>
      <c r="CI165" s="1974"/>
      <c r="CJ165" s="1975"/>
      <c r="CK165" s="1974"/>
      <c r="CL165" s="1975"/>
      <c r="CM165" s="1974"/>
      <c r="CN165" s="1975"/>
      <c r="CO165" s="1974"/>
      <c r="CP165" s="1975"/>
      <c r="CQ165" s="1974"/>
      <c r="CR165" s="1975"/>
      <c r="CS165" s="1974"/>
      <c r="CT165" s="1975"/>
      <c r="CU165" s="1974"/>
      <c r="CV165" s="1975"/>
      <c r="CW165" s="1974"/>
      <c r="CX165" s="1975"/>
      <c r="CY165" s="1974"/>
      <c r="CZ165" s="1975"/>
      <c r="DA165" s="1974"/>
      <c r="DB165" s="1975"/>
      <c r="DC165" s="1974"/>
      <c r="DD165" s="1975"/>
      <c r="DE165" s="1974"/>
      <c r="DF165" s="1975"/>
      <c r="DG165" s="1974"/>
      <c r="DH165" s="1975"/>
      <c r="DI165" s="1974"/>
      <c r="DJ165" s="1975"/>
      <c r="DK165" s="1974"/>
      <c r="DL165" s="1975"/>
      <c r="DM165" s="1974"/>
      <c r="DN165" s="1975"/>
      <c r="DO165" s="1974"/>
      <c r="DP165" s="1975"/>
      <c r="DQ165" s="1974"/>
      <c r="DR165" s="1975"/>
      <c r="DS165" s="1974"/>
      <c r="DT165" s="1975"/>
      <c r="DU165" s="1974"/>
      <c r="DV165" s="1975"/>
      <c r="DW165" s="1974"/>
      <c r="DX165" s="1975"/>
      <c r="DY165" s="1974"/>
      <c r="DZ165" s="1975"/>
      <c r="EA165" s="1974"/>
      <c r="EB165" s="1975"/>
      <c r="EC165" s="1974"/>
      <c r="ED165" s="1975"/>
      <c r="EE165" s="1974"/>
      <c r="EF165" s="1975"/>
      <c r="EG165" s="1974"/>
      <c r="EH165" s="1975"/>
      <c r="EI165" s="1974"/>
      <c r="EJ165" s="1975"/>
      <c r="EK165" s="1974"/>
      <c r="EL165" s="1975"/>
      <c r="EM165" s="1974"/>
      <c r="EN165" s="1975"/>
      <c r="EO165" s="1974"/>
      <c r="EP165" s="1975"/>
      <c r="EQ165" s="1974"/>
      <c r="ER165" s="1975"/>
      <c r="ES165" s="1974"/>
      <c r="ET165" s="1975"/>
      <c r="EU165" s="1974"/>
      <c r="EV165" s="1975"/>
      <c r="EW165" s="1974"/>
      <c r="EX165" s="1975"/>
      <c r="EY165" s="1974"/>
      <c r="EZ165" s="1975"/>
      <c r="FA165" s="1974"/>
      <c r="FB165" s="1975"/>
      <c r="FC165" s="1974"/>
      <c r="FD165" s="1975"/>
      <c r="FE165" s="1974"/>
      <c r="FF165" s="1975"/>
      <c r="FG165" s="1974"/>
      <c r="FH165" s="1975"/>
      <c r="FI165" s="1974"/>
      <c r="FJ165" s="1975"/>
      <c r="FK165" s="1974"/>
      <c r="FL165" s="1975"/>
      <c r="FM165" s="1974"/>
      <c r="FN165" s="1975"/>
      <c r="FO165" s="1974"/>
      <c r="FP165" s="1975"/>
      <c r="FQ165" s="1974"/>
      <c r="FR165" s="1975"/>
      <c r="FS165" s="1974"/>
      <c r="FT165" s="1975"/>
      <c r="FU165" s="1974"/>
      <c r="FV165" s="1975"/>
      <c r="FW165" s="1974"/>
      <c r="FX165" s="1975"/>
      <c r="FY165" s="1974"/>
      <c r="FZ165" s="1975"/>
      <c r="GA165" s="1974"/>
      <c r="GB165" s="1975"/>
      <c r="GC165" s="1974"/>
      <c r="GD165" s="1975"/>
      <c r="GE165" s="1974"/>
      <c r="GF165" s="1975"/>
      <c r="GG165" s="1974"/>
      <c r="GH165" s="1975"/>
      <c r="GI165" s="1974"/>
      <c r="GJ165" s="1975"/>
      <c r="GK165" s="1974"/>
      <c r="GL165" s="1975"/>
      <c r="GM165" s="1974"/>
      <c r="GN165" s="1975"/>
      <c r="GO165" s="1974"/>
      <c r="GP165" s="1975"/>
      <c r="GQ165" s="1974"/>
      <c r="GR165" s="1975"/>
      <c r="GS165" s="1974"/>
      <c r="GT165" s="1975"/>
      <c r="GU165" s="1974"/>
      <c r="GV165" s="1975"/>
      <c r="GW165" s="1974"/>
      <c r="GX165" s="1975"/>
      <c r="GY165" s="1974"/>
      <c r="GZ165" s="1975"/>
      <c r="HA165" s="1974"/>
      <c r="HB165" s="1975"/>
    </row>
    <row r="166" spans="1:210" s="367" customFormat="1" ht="51.6" hidden="1" customHeight="1">
      <c r="A166" s="432"/>
      <c r="B166" s="592"/>
      <c r="C166" s="455" t="s">
        <v>251</v>
      </c>
      <c r="D166" s="1900" t="s">
        <v>794</v>
      </c>
      <c r="E166" s="1901"/>
      <c r="F166" s="1901"/>
      <c r="G166" s="100"/>
      <c r="H166" s="196"/>
      <c r="I166" s="196"/>
      <c r="J166" s="41"/>
      <c r="K166" s="126"/>
      <c r="L166" s="819"/>
      <c r="M166" s="433"/>
      <c r="N166" s="127"/>
      <c r="O166" s="170"/>
      <c r="P166" s="126"/>
      <c r="Q166" s="366"/>
      <c r="R166" s="366"/>
    </row>
    <row r="167" spans="1:210" s="377" customFormat="1" ht="18.75" hidden="1" customHeight="1">
      <c r="A167" s="107"/>
      <c r="B167" s="342"/>
      <c r="C167" s="186" t="s">
        <v>491</v>
      </c>
      <c r="D167" s="1936" t="s">
        <v>792</v>
      </c>
      <c r="E167" s="1937"/>
      <c r="F167" s="1938"/>
      <c r="G167" s="213"/>
      <c r="H167" s="214"/>
      <c r="I167" s="213"/>
      <c r="J167" s="212"/>
      <c r="K167" s="212"/>
      <c r="L167" s="836"/>
      <c r="M167" s="691"/>
      <c r="N167" s="215"/>
      <c r="O167" s="170"/>
      <c r="P167" s="810"/>
      <c r="Q167" s="826"/>
      <c r="R167" s="826"/>
    </row>
    <row r="168" spans="1:210" s="80" customFormat="1" ht="139.15" hidden="1" customHeight="1">
      <c r="A168" s="107"/>
      <c r="B168" s="342"/>
      <c r="C168" s="125">
        <v>1</v>
      </c>
      <c r="D168" s="124" t="s">
        <v>2397</v>
      </c>
      <c r="E168" s="125" t="s">
        <v>23</v>
      </c>
      <c r="F168" s="1057" t="s">
        <v>634</v>
      </c>
      <c r="G168" s="3">
        <v>1.6</v>
      </c>
      <c r="H168" s="1192"/>
      <c r="I168" s="3">
        <v>1.6</v>
      </c>
      <c r="J168" s="3" t="s">
        <v>33</v>
      </c>
      <c r="K168" s="125" t="s">
        <v>2398</v>
      </c>
      <c r="L168" s="1191" t="s">
        <v>2399</v>
      </c>
      <c r="M168" s="692"/>
      <c r="N168" s="692"/>
      <c r="O168" s="692"/>
      <c r="P168" s="107"/>
      <c r="Q168" s="107"/>
      <c r="R168" s="107"/>
      <c r="S168" s="661">
        <v>1</v>
      </c>
      <c r="T168" s="602">
        <f t="shared" ref="T168:T189" si="3">I168</f>
        <v>1.6</v>
      </c>
    </row>
    <row r="169" spans="1:210" s="80" customFormat="1" ht="146.44999999999999" hidden="1" customHeight="1">
      <c r="A169" s="107"/>
      <c r="B169" s="342"/>
      <c r="C169" s="125">
        <v>2</v>
      </c>
      <c r="D169" s="14" t="s">
        <v>2400</v>
      </c>
      <c r="E169" s="3" t="s">
        <v>23</v>
      </c>
      <c r="F169" s="1057" t="s">
        <v>2377</v>
      </c>
      <c r="G169" s="3">
        <v>0.17</v>
      </c>
      <c r="H169" s="1192"/>
      <c r="I169" s="3">
        <v>0.17</v>
      </c>
      <c r="J169" s="3" t="s">
        <v>33</v>
      </c>
      <c r="K169" s="3" t="s">
        <v>2401</v>
      </c>
      <c r="L169" s="1191" t="s">
        <v>2402</v>
      </c>
      <c r="M169" s="692"/>
      <c r="N169" s="692"/>
      <c r="O169" s="692"/>
      <c r="P169" s="107"/>
      <c r="Q169" s="107"/>
      <c r="R169" s="107"/>
      <c r="S169" s="661">
        <v>1</v>
      </c>
      <c r="T169" s="602">
        <f t="shared" si="3"/>
        <v>0.17</v>
      </c>
    </row>
    <row r="170" spans="1:210" s="80" customFormat="1" ht="117" hidden="1" customHeight="1">
      <c r="A170" s="107"/>
      <c r="B170" s="342"/>
      <c r="C170" s="125">
        <v>3</v>
      </c>
      <c r="D170" s="1198" t="s">
        <v>2403</v>
      </c>
      <c r="E170" s="1193" t="s">
        <v>23</v>
      </c>
      <c r="F170" s="1199" t="s">
        <v>2404</v>
      </c>
      <c r="G170" s="1200">
        <v>1.1000000000000001</v>
      </c>
      <c r="H170" s="1192"/>
      <c r="I170" s="1200">
        <v>1.1000000000000001</v>
      </c>
      <c r="J170" s="3" t="s">
        <v>33</v>
      </c>
      <c r="K170" s="1193" t="s">
        <v>155</v>
      </c>
      <c r="L170" s="1201" t="s">
        <v>2405</v>
      </c>
      <c r="M170" s="692"/>
      <c r="N170" s="692"/>
      <c r="O170" s="692"/>
      <c r="P170" s="107"/>
      <c r="Q170" s="107"/>
      <c r="R170" s="107"/>
      <c r="S170" s="661">
        <v>1</v>
      </c>
      <c r="T170" s="602">
        <f t="shared" si="3"/>
        <v>1.1000000000000001</v>
      </c>
    </row>
    <row r="171" spans="1:210" s="80" customFormat="1" ht="146.44999999999999" hidden="1" customHeight="1">
      <c r="A171" s="107"/>
      <c r="B171" s="342"/>
      <c r="C171" s="125">
        <v>4</v>
      </c>
      <c r="D171" s="124" t="s">
        <v>2406</v>
      </c>
      <c r="E171" s="125" t="s">
        <v>23</v>
      </c>
      <c r="F171" s="125" t="s">
        <v>2407</v>
      </c>
      <c r="G171" s="1194">
        <v>0.19</v>
      </c>
      <c r="H171" s="1192"/>
      <c r="I171" s="1194">
        <v>0.19</v>
      </c>
      <c r="J171" s="125" t="s">
        <v>33</v>
      </c>
      <c r="K171" s="125" t="s">
        <v>2308</v>
      </c>
      <c r="L171" s="1196" t="s">
        <v>2408</v>
      </c>
      <c r="M171" s="693"/>
      <c r="N171" s="693"/>
      <c r="O171" s="692"/>
      <c r="P171" s="107"/>
      <c r="Q171" s="107"/>
      <c r="R171" s="107"/>
      <c r="S171" s="661">
        <v>1</v>
      </c>
      <c r="T171" s="602">
        <f t="shared" si="3"/>
        <v>0.19</v>
      </c>
    </row>
    <row r="172" spans="1:210" s="80" customFormat="1" ht="48" hidden="1" customHeight="1">
      <c r="A172" s="107"/>
      <c r="B172" s="342"/>
      <c r="C172" s="125">
        <v>5</v>
      </c>
      <c r="D172" s="14" t="s">
        <v>2409</v>
      </c>
      <c r="E172" s="3" t="s">
        <v>23</v>
      </c>
      <c r="F172" s="125"/>
      <c r="G172" s="3">
        <v>3.4</v>
      </c>
      <c r="H172" s="1192"/>
      <c r="I172" s="3">
        <v>3.4</v>
      </c>
      <c r="J172" s="3" t="s">
        <v>33</v>
      </c>
      <c r="K172" s="3" t="s">
        <v>2308</v>
      </c>
      <c r="L172" s="1191" t="s">
        <v>2410</v>
      </c>
      <c r="M172" s="694"/>
      <c r="N172" s="694"/>
      <c r="O172" s="692"/>
      <c r="P172" s="107"/>
      <c r="Q172" s="107"/>
      <c r="R172" s="107"/>
      <c r="S172" s="661">
        <v>1</v>
      </c>
      <c r="T172" s="602">
        <f t="shared" si="3"/>
        <v>3.4</v>
      </c>
    </row>
    <row r="173" spans="1:210" s="80" customFormat="1" ht="94.9" hidden="1" customHeight="1">
      <c r="A173" s="107"/>
      <c r="B173" s="342"/>
      <c r="C173" s="125">
        <v>6</v>
      </c>
      <c r="D173" s="14" t="s">
        <v>2411</v>
      </c>
      <c r="E173" s="3" t="s">
        <v>32</v>
      </c>
      <c r="F173" s="125" t="s">
        <v>2412</v>
      </c>
      <c r="G173" s="3">
        <v>9.39</v>
      </c>
      <c r="H173" s="1192"/>
      <c r="I173" s="3">
        <v>2.27</v>
      </c>
      <c r="J173" s="3" t="s">
        <v>33</v>
      </c>
      <c r="K173" s="3" t="s">
        <v>2398</v>
      </c>
      <c r="L173" s="1191" t="s">
        <v>2413</v>
      </c>
      <c r="M173" s="694"/>
      <c r="N173" s="694"/>
      <c r="O173" s="692"/>
      <c r="P173" s="107"/>
      <c r="Q173" s="107"/>
      <c r="R173" s="107"/>
      <c r="S173" s="661">
        <v>1</v>
      </c>
      <c r="T173" s="602">
        <f t="shared" si="3"/>
        <v>2.27</v>
      </c>
    </row>
    <row r="174" spans="1:210" s="80" customFormat="1" ht="62.45" hidden="1" customHeight="1">
      <c r="A174" s="107"/>
      <c r="B174" s="342"/>
      <c r="C174" s="125">
        <v>7</v>
      </c>
      <c r="D174" s="14" t="s">
        <v>2414</v>
      </c>
      <c r="E174" s="3" t="s">
        <v>32</v>
      </c>
      <c r="F174" s="125" t="s">
        <v>2415</v>
      </c>
      <c r="G174" s="3">
        <v>9.2200000000000006</v>
      </c>
      <c r="H174" s="1192"/>
      <c r="I174" s="3">
        <v>9.2200000000000006</v>
      </c>
      <c r="J174" s="3" t="s">
        <v>33</v>
      </c>
      <c r="K174" s="3" t="s">
        <v>2398</v>
      </c>
      <c r="L174" s="1191" t="s">
        <v>2416</v>
      </c>
      <c r="M174" s="692"/>
      <c r="N174" s="692"/>
      <c r="O174" s="692"/>
      <c r="P174" s="107"/>
      <c r="Q174" s="107"/>
      <c r="R174" s="107"/>
      <c r="S174" s="661">
        <v>1</v>
      </c>
      <c r="T174" s="602">
        <f t="shared" si="3"/>
        <v>9.2200000000000006</v>
      </c>
    </row>
    <row r="175" spans="1:210" s="80" customFormat="1" ht="62.45" hidden="1" customHeight="1">
      <c r="A175" s="107"/>
      <c r="B175" s="342"/>
      <c r="C175" s="865">
        <v>8</v>
      </c>
      <c r="D175" s="14" t="s">
        <v>2417</v>
      </c>
      <c r="E175" s="3" t="s">
        <v>32</v>
      </c>
      <c r="F175" s="125" t="s">
        <v>2418</v>
      </c>
      <c r="G175" s="3">
        <v>3.45</v>
      </c>
      <c r="H175" s="1192"/>
      <c r="I175" s="3">
        <v>3.45</v>
      </c>
      <c r="J175" s="3" t="s">
        <v>33</v>
      </c>
      <c r="K175" s="3" t="s">
        <v>2419</v>
      </c>
      <c r="L175" s="1191" t="s">
        <v>2420</v>
      </c>
      <c r="M175" s="692"/>
      <c r="N175" s="692"/>
      <c r="O175" s="692"/>
      <c r="P175" s="107"/>
      <c r="Q175" s="107"/>
      <c r="R175" s="107"/>
      <c r="S175" s="661"/>
      <c r="T175" s="602"/>
    </row>
    <row r="176" spans="1:210" s="80" customFormat="1" ht="62.45" hidden="1" customHeight="1">
      <c r="A176" s="107"/>
      <c r="B176" s="342"/>
      <c r="C176" s="1955">
        <v>9</v>
      </c>
      <c r="D176" s="1957" t="s">
        <v>2421</v>
      </c>
      <c r="E176" s="125" t="s">
        <v>32</v>
      </c>
      <c r="F176" s="1057" t="s">
        <v>2422</v>
      </c>
      <c r="G176" s="3">
        <v>0.05</v>
      </c>
      <c r="H176" s="3"/>
      <c r="I176" s="3">
        <v>0.05</v>
      </c>
      <c r="J176" s="3" t="s">
        <v>33</v>
      </c>
      <c r="K176" s="125" t="s">
        <v>2419</v>
      </c>
      <c r="L176" s="1191" t="s">
        <v>2423</v>
      </c>
      <c r="M176" s="692"/>
      <c r="N176" s="692"/>
      <c r="O176" s="692"/>
      <c r="P176" s="107"/>
      <c r="Q176" s="107"/>
      <c r="R176" s="107"/>
      <c r="S176" s="661"/>
      <c r="T176" s="602"/>
    </row>
    <row r="177" spans="1:20" s="80" customFormat="1" ht="62.45" hidden="1" customHeight="1">
      <c r="A177" s="107"/>
      <c r="B177" s="342"/>
      <c r="C177" s="1956"/>
      <c r="D177" s="1958"/>
      <c r="E177" s="125" t="s">
        <v>23</v>
      </c>
      <c r="F177" s="125" t="s">
        <v>2422</v>
      </c>
      <c r="G177" s="15">
        <v>0.84</v>
      </c>
      <c r="H177" s="1192"/>
      <c r="I177" s="3">
        <v>0.84</v>
      </c>
      <c r="J177" s="3" t="s">
        <v>33</v>
      </c>
      <c r="K177" s="125" t="s">
        <v>2419</v>
      </c>
      <c r="L177" s="1196" t="s">
        <v>2423</v>
      </c>
      <c r="M177" s="692"/>
      <c r="N177" s="692"/>
      <c r="O177" s="692"/>
      <c r="P177" s="107"/>
      <c r="Q177" s="107"/>
      <c r="R177" s="107"/>
      <c r="S177" s="661"/>
      <c r="T177" s="602"/>
    </row>
    <row r="178" spans="1:20" s="80" customFormat="1" ht="62.45" hidden="1" customHeight="1">
      <c r="A178" s="107"/>
      <c r="B178" s="342"/>
      <c r="C178" s="865">
        <v>10</v>
      </c>
      <c r="D178" s="14" t="s">
        <v>2424</v>
      </c>
      <c r="E178" s="3" t="s">
        <v>32</v>
      </c>
      <c r="F178" s="125" t="s">
        <v>2425</v>
      </c>
      <c r="G178" s="3">
        <v>22.56</v>
      </c>
      <c r="H178" s="1192"/>
      <c r="I178" s="3">
        <v>5.8</v>
      </c>
      <c r="J178" s="3" t="s">
        <v>33</v>
      </c>
      <c r="K178" s="3" t="s">
        <v>2426</v>
      </c>
      <c r="L178" s="1191" t="s">
        <v>2427</v>
      </c>
      <c r="M178" s="692"/>
      <c r="N178" s="692"/>
      <c r="O178" s="692"/>
      <c r="P178" s="107"/>
      <c r="Q178" s="107"/>
      <c r="R178" s="107"/>
      <c r="S178" s="661"/>
      <c r="T178" s="602"/>
    </row>
    <row r="179" spans="1:20" s="80" customFormat="1" ht="62.45" hidden="1" customHeight="1">
      <c r="A179" s="107"/>
      <c r="B179" s="342"/>
      <c r="C179" s="865">
        <v>11</v>
      </c>
      <c r="D179" s="14" t="s">
        <v>2428</v>
      </c>
      <c r="E179" s="3" t="s">
        <v>32</v>
      </c>
      <c r="F179" s="125" t="s">
        <v>2429</v>
      </c>
      <c r="G179" s="3">
        <v>21.49</v>
      </c>
      <c r="H179" s="1192"/>
      <c r="I179" s="3">
        <v>21.49</v>
      </c>
      <c r="J179" s="3" t="s">
        <v>33</v>
      </c>
      <c r="K179" s="3" t="s">
        <v>2430</v>
      </c>
      <c r="L179" s="1191" t="s">
        <v>2431</v>
      </c>
      <c r="M179" s="692"/>
      <c r="N179" s="692"/>
      <c r="O179" s="692"/>
      <c r="P179" s="107"/>
      <c r="Q179" s="107"/>
      <c r="R179" s="107"/>
      <c r="S179" s="661"/>
      <c r="T179" s="602"/>
    </row>
    <row r="180" spans="1:20" s="378" customFormat="1" ht="17.25" hidden="1" customHeight="1">
      <c r="A180" s="611"/>
      <c r="B180" s="612"/>
      <c r="C180" s="186" t="s">
        <v>470</v>
      </c>
      <c r="D180" s="1936" t="s">
        <v>795</v>
      </c>
      <c r="E180" s="1937"/>
      <c r="F180" s="1938"/>
      <c r="G180" s="186"/>
      <c r="H180" s="186"/>
      <c r="I180" s="186"/>
      <c r="J180" s="186"/>
      <c r="K180" s="186"/>
      <c r="L180" s="827"/>
      <c r="M180" s="642"/>
      <c r="N180" s="234"/>
      <c r="O180" s="170"/>
      <c r="P180" s="840"/>
      <c r="Q180" s="841"/>
      <c r="R180" s="842"/>
      <c r="S180" s="843"/>
      <c r="T180" s="844"/>
    </row>
    <row r="181" spans="1:20" s="80" customFormat="1" ht="62.45" hidden="1" customHeight="1">
      <c r="A181" s="107"/>
      <c r="B181" s="342"/>
      <c r="C181" s="865">
        <v>1</v>
      </c>
      <c r="D181" s="14" t="s">
        <v>2432</v>
      </c>
      <c r="E181" s="3" t="s">
        <v>23</v>
      </c>
      <c r="F181" s="125" t="s">
        <v>2433</v>
      </c>
      <c r="G181" s="3">
        <v>3.97</v>
      </c>
      <c r="H181" s="1192"/>
      <c r="I181" s="3">
        <v>3.97</v>
      </c>
      <c r="J181" s="3" t="s">
        <v>33</v>
      </c>
      <c r="K181" s="3" t="s">
        <v>2378</v>
      </c>
      <c r="L181" s="1191" t="s">
        <v>2434</v>
      </c>
      <c r="M181" s="692"/>
      <c r="N181" s="692"/>
      <c r="O181" s="692"/>
      <c r="P181" s="107"/>
      <c r="Q181" s="107"/>
      <c r="R181" s="107"/>
      <c r="S181" s="661"/>
      <c r="T181" s="602"/>
    </row>
    <row r="182" spans="1:20" s="80" customFormat="1" ht="62.45" hidden="1" customHeight="1">
      <c r="A182" s="107"/>
      <c r="B182" s="342"/>
      <c r="C182" s="865">
        <v>2</v>
      </c>
      <c r="D182" s="14" t="s">
        <v>2435</v>
      </c>
      <c r="E182" s="3" t="s">
        <v>51</v>
      </c>
      <c r="F182" s="125" t="s">
        <v>2433</v>
      </c>
      <c r="G182" s="3">
        <v>15.09</v>
      </c>
      <c r="H182" s="1192"/>
      <c r="I182" s="3">
        <v>15.09</v>
      </c>
      <c r="J182" s="3" t="s">
        <v>33</v>
      </c>
      <c r="K182" s="3" t="s">
        <v>2436</v>
      </c>
      <c r="L182" s="1191" t="s">
        <v>2434</v>
      </c>
      <c r="M182" s="692"/>
      <c r="N182" s="692"/>
      <c r="O182" s="692"/>
      <c r="P182" s="107"/>
      <c r="Q182" s="107"/>
      <c r="R182" s="107"/>
      <c r="S182" s="661"/>
      <c r="T182" s="602"/>
    </row>
    <row r="183" spans="1:20" s="80" customFormat="1" ht="62.45" hidden="1" customHeight="1">
      <c r="A183" s="107"/>
      <c r="B183" s="342"/>
      <c r="C183" s="865">
        <v>3</v>
      </c>
      <c r="D183" s="14" t="s">
        <v>2437</v>
      </c>
      <c r="E183" s="3" t="s">
        <v>63</v>
      </c>
      <c r="F183" s="125" t="s">
        <v>2139</v>
      </c>
      <c r="G183" s="3">
        <v>0.43</v>
      </c>
      <c r="H183" s="1192"/>
      <c r="I183" s="3">
        <v>0.43</v>
      </c>
      <c r="J183" s="3" t="s">
        <v>33</v>
      </c>
      <c r="K183" s="3" t="s">
        <v>2419</v>
      </c>
      <c r="L183" s="1191" t="s">
        <v>2438</v>
      </c>
      <c r="M183" s="692"/>
      <c r="N183" s="692"/>
      <c r="O183" s="692"/>
      <c r="P183" s="107"/>
      <c r="Q183" s="107"/>
      <c r="R183" s="107"/>
      <c r="S183" s="661"/>
      <c r="T183" s="602"/>
    </row>
    <row r="184" spans="1:20" s="80" customFormat="1" ht="62.45" hidden="1" customHeight="1">
      <c r="A184" s="107"/>
      <c r="B184" s="342"/>
      <c r="C184" s="865">
        <v>4</v>
      </c>
      <c r="D184" s="14" t="s">
        <v>2439</v>
      </c>
      <c r="E184" s="3" t="s">
        <v>63</v>
      </c>
      <c r="F184" s="125" t="s">
        <v>2440</v>
      </c>
      <c r="G184" s="3">
        <v>0.25</v>
      </c>
      <c r="H184" s="1192"/>
      <c r="I184" s="3">
        <v>0.25</v>
      </c>
      <c r="J184" s="3" t="s">
        <v>33</v>
      </c>
      <c r="K184" s="3" t="s">
        <v>2441</v>
      </c>
      <c r="L184" s="1191" t="s">
        <v>2442</v>
      </c>
      <c r="M184" s="692"/>
      <c r="N184" s="692"/>
      <c r="O184" s="692"/>
      <c r="P184" s="107"/>
      <c r="Q184" s="107"/>
      <c r="R184" s="107"/>
      <c r="S184" s="661"/>
      <c r="T184" s="602"/>
    </row>
    <row r="185" spans="1:20" s="80" customFormat="1" ht="62.45" hidden="1" customHeight="1">
      <c r="A185" s="107"/>
      <c r="B185" s="342"/>
      <c r="C185" s="865">
        <v>5</v>
      </c>
      <c r="D185" s="14" t="s">
        <v>2443</v>
      </c>
      <c r="E185" s="3" t="s">
        <v>32</v>
      </c>
      <c r="F185" s="125" t="s">
        <v>2433</v>
      </c>
      <c r="G185" s="3">
        <v>16.61</v>
      </c>
      <c r="H185" s="1192"/>
      <c r="I185" s="3">
        <v>16.61</v>
      </c>
      <c r="J185" s="3" t="s">
        <v>33</v>
      </c>
      <c r="K185" s="3" t="s">
        <v>2444</v>
      </c>
      <c r="L185" s="1191" t="s">
        <v>2445</v>
      </c>
      <c r="M185" s="692"/>
      <c r="N185" s="692"/>
      <c r="O185" s="692"/>
      <c r="P185" s="107"/>
      <c r="Q185" s="107"/>
      <c r="R185" s="107"/>
      <c r="S185" s="661"/>
      <c r="T185" s="602"/>
    </row>
    <row r="186" spans="1:20" s="80" customFormat="1" ht="62.45" hidden="1" customHeight="1">
      <c r="A186" s="107"/>
      <c r="B186" s="342"/>
      <c r="C186" s="865">
        <v>6</v>
      </c>
      <c r="D186" s="14" t="s">
        <v>2446</v>
      </c>
      <c r="E186" s="3" t="s">
        <v>32</v>
      </c>
      <c r="F186" s="125" t="s">
        <v>2447</v>
      </c>
      <c r="G186" s="3">
        <v>1.41</v>
      </c>
      <c r="H186" s="1192"/>
      <c r="I186" s="3">
        <v>1.41</v>
      </c>
      <c r="J186" s="3" t="s">
        <v>33</v>
      </c>
      <c r="K186" s="3" t="s">
        <v>2448</v>
      </c>
      <c r="L186" s="1191" t="s">
        <v>2449</v>
      </c>
      <c r="M186" s="692"/>
      <c r="N186" s="692"/>
      <c r="O186" s="692"/>
      <c r="P186" s="107"/>
      <c r="Q186" s="107"/>
      <c r="R186" s="107"/>
      <c r="S186" s="661"/>
      <c r="T186" s="602"/>
    </row>
    <row r="187" spans="1:20" s="80" customFormat="1" ht="62.45" hidden="1" customHeight="1">
      <c r="A187" s="107"/>
      <c r="B187" s="342"/>
      <c r="C187" s="865">
        <v>7</v>
      </c>
      <c r="D187" s="14" t="s">
        <v>2450</v>
      </c>
      <c r="E187" s="3" t="s">
        <v>32</v>
      </c>
      <c r="F187" s="125" t="s">
        <v>2433</v>
      </c>
      <c r="G187" s="3">
        <v>0.04</v>
      </c>
      <c r="H187" s="1192"/>
      <c r="I187" s="3">
        <v>0.04</v>
      </c>
      <c r="J187" s="3" t="s">
        <v>33</v>
      </c>
      <c r="K187" s="3" t="s">
        <v>2448</v>
      </c>
      <c r="L187" s="1191" t="s">
        <v>2451</v>
      </c>
      <c r="M187" s="692"/>
      <c r="N187" s="692"/>
      <c r="O187" s="692"/>
      <c r="P187" s="107"/>
      <c r="Q187" s="107"/>
      <c r="R187" s="107"/>
      <c r="S187" s="661"/>
      <c r="T187" s="602"/>
    </row>
    <row r="188" spans="1:20" s="80" customFormat="1" ht="62.45" hidden="1" customHeight="1">
      <c r="A188" s="107"/>
      <c r="B188" s="342"/>
      <c r="C188" s="865">
        <v>8</v>
      </c>
      <c r="D188" s="14" t="s">
        <v>2452</v>
      </c>
      <c r="E188" s="3" t="s">
        <v>32</v>
      </c>
      <c r="F188" s="125" t="s">
        <v>2433</v>
      </c>
      <c r="G188" s="3">
        <v>0.95</v>
      </c>
      <c r="H188" s="1192"/>
      <c r="I188" s="3">
        <v>0.95</v>
      </c>
      <c r="J188" s="3" t="s">
        <v>33</v>
      </c>
      <c r="K188" s="3" t="s">
        <v>2436</v>
      </c>
      <c r="L188" s="1191" t="s">
        <v>2453</v>
      </c>
      <c r="M188" s="692"/>
      <c r="N188" s="692"/>
      <c r="O188" s="692"/>
      <c r="P188" s="107"/>
      <c r="Q188" s="107"/>
      <c r="R188" s="107"/>
      <c r="S188" s="661"/>
      <c r="T188" s="602"/>
    </row>
    <row r="189" spans="1:20" s="80" customFormat="1" ht="57" hidden="1" customHeight="1">
      <c r="A189" s="107"/>
      <c r="B189" s="342"/>
      <c r="C189" s="865">
        <v>9</v>
      </c>
      <c r="D189" s="14" t="s">
        <v>2454</v>
      </c>
      <c r="E189" s="3" t="s">
        <v>32</v>
      </c>
      <c r="F189" s="125" t="s">
        <v>2433</v>
      </c>
      <c r="G189" s="3">
        <v>8.2799999999999994</v>
      </c>
      <c r="H189" s="1192"/>
      <c r="I189" s="3">
        <v>8.2799999999999994</v>
      </c>
      <c r="J189" s="3" t="s">
        <v>33</v>
      </c>
      <c r="K189" s="3" t="s">
        <v>2436</v>
      </c>
      <c r="L189" s="1191" t="s">
        <v>2451</v>
      </c>
      <c r="M189" s="692"/>
      <c r="N189" s="692"/>
      <c r="O189" s="692"/>
      <c r="P189" s="107"/>
      <c r="Q189" s="107"/>
      <c r="R189" s="107"/>
      <c r="S189" s="661">
        <v>1</v>
      </c>
      <c r="T189" s="602">
        <f t="shared" si="3"/>
        <v>8.2799999999999994</v>
      </c>
    </row>
    <row r="190" spans="1:20" s="367" customFormat="1" ht="15.75" hidden="1" customHeight="1">
      <c r="A190" s="432"/>
      <c r="B190" s="592"/>
      <c r="C190" s="455" t="s">
        <v>252</v>
      </c>
      <c r="D190" s="1900" t="s">
        <v>1130</v>
      </c>
      <c r="E190" s="1901"/>
      <c r="F190" s="1901"/>
      <c r="G190" s="100"/>
      <c r="H190" s="196"/>
      <c r="I190" s="196"/>
      <c r="J190" s="274"/>
      <c r="K190" s="152"/>
      <c r="L190" s="819"/>
      <c r="M190" s="433"/>
      <c r="N190" s="127"/>
      <c r="O190" s="170"/>
      <c r="P190" s="126"/>
      <c r="Q190" s="366"/>
      <c r="R190" s="366"/>
      <c r="S190" s="843"/>
      <c r="T190" s="844"/>
    </row>
    <row r="191" spans="1:20" s="80" customFormat="1" ht="94.5" hidden="1">
      <c r="A191" s="107"/>
      <c r="B191" s="342"/>
      <c r="C191" s="1203">
        <v>8</v>
      </c>
      <c r="D191" s="1204" t="s">
        <v>2467</v>
      </c>
      <c r="E191" s="876" t="s">
        <v>32</v>
      </c>
      <c r="F191" s="876" t="s">
        <v>2462</v>
      </c>
      <c r="G191" s="1205">
        <v>18.7</v>
      </c>
      <c r="H191" s="1205"/>
      <c r="I191" s="1205">
        <v>18.7</v>
      </c>
      <c r="J191" s="1206" t="s">
        <v>33</v>
      </c>
      <c r="K191" s="876" t="s">
        <v>2463</v>
      </c>
      <c r="L191" s="1207" t="s">
        <v>2464</v>
      </c>
      <c r="M191" s="692"/>
      <c r="N191" s="692"/>
      <c r="O191" s="692"/>
      <c r="P191" s="107"/>
      <c r="Q191" s="107"/>
      <c r="R191" s="107"/>
      <c r="S191" s="661"/>
      <c r="T191" s="602"/>
    </row>
    <row r="192" spans="1:20" s="367" customFormat="1" hidden="1">
      <c r="A192" s="432"/>
      <c r="B192" s="592"/>
      <c r="C192" s="1945" t="s">
        <v>423</v>
      </c>
      <c r="D192" s="1945"/>
      <c r="E192" s="126"/>
      <c r="F192" s="126"/>
      <c r="G192" s="100"/>
      <c r="H192" s="196"/>
      <c r="I192" s="195"/>
      <c r="J192" s="41"/>
      <c r="K192" s="126"/>
      <c r="L192" s="819"/>
      <c r="M192" s="433"/>
      <c r="N192" s="127"/>
      <c r="O192" s="170"/>
      <c r="P192" s="126"/>
      <c r="Q192" s="366"/>
      <c r="R192" s="366"/>
    </row>
    <row r="193" spans="1:20" s="367" customFormat="1" ht="57" hidden="1" customHeight="1">
      <c r="A193" s="432"/>
      <c r="B193" s="592"/>
      <c r="C193" s="455" t="s">
        <v>251</v>
      </c>
      <c r="D193" s="1900" t="s">
        <v>794</v>
      </c>
      <c r="E193" s="1901"/>
      <c r="F193" s="1901"/>
      <c r="G193" s="100"/>
      <c r="H193" s="196"/>
      <c r="I193" s="196"/>
      <c r="J193" s="41"/>
      <c r="K193" s="126"/>
      <c r="L193" s="819"/>
      <c r="M193" s="433"/>
      <c r="N193" s="127"/>
      <c r="O193" s="170"/>
      <c r="P193" s="126"/>
      <c r="Q193" s="366"/>
      <c r="R193" s="366"/>
    </row>
    <row r="194" spans="1:20" s="378" customFormat="1" ht="21.6" hidden="1" customHeight="1">
      <c r="A194" s="611"/>
      <c r="B194" s="612"/>
      <c r="C194" s="186" t="s">
        <v>491</v>
      </c>
      <c r="D194" s="1936" t="s">
        <v>792</v>
      </c>
      <c r="E194" s="1937"/>
      <c r="F194" s="1938"/>
      <c r="G194" s="222"/>
      <c r="H194" s="222"/>
      <c r="I194" s="222"/>
      <c r="J194" s="188"/>
      <c r="K194" s="170"/>
      <c r="L194" s="839"/>
      <c r="M194" s="695"/>
      <c r="N194" s="240"/>
      <c r="O194" s="170"/>
      <c r="P194" s="840"/>
      <c r="Q194" s="841"/>
      <c r="R194" s="842"/>
    </row>
    <row r="195" spans="1:20" s="64" customFormat="1" ht="51" hidden="1">
      <c r="A195" s="611"/>
      <c r="B195" s="612"/>
      <c r="C195" s="1208">
        <v>94</v>
      </c>
      <c r="D195" s="1209" t="s">
        <v>338</v>
      </c>
      <c r="E195" s="1208" t="s">
        <v>32</v>
      </c>
      <c r="F195" s="1208" t="s">
        <v>558</v>
      </c>
      <c r="G195" s="1208">
        <v>6.04</v>
      </c>
      <c r="H195" s="1215"/>
      <c r="I195" s="1208">
        <v>6.04</v>
      </c>
      <c r="J195" s="1215" t="s">
        <v>36</v>
      </c>
      <c r="K195" s="1208" t="s">
        <v>40</v>
      </c>
      <c r="L195" s="1209" t="s">
        <v>339</v>
      </c>
      <c r="M195" s="695"/>
      <c r="N195" s="695"/>
      <c r="O195" s="92"/>
      <c r="P195" s="696"/>
      <c r="Q195" s="77"/>
      <c r="R195" s="603"/>
      <c r="S195" s="614">
        <v>1</v>
      </c>
      <c r="T195" s="602">
        <f t="shared" ref="T195:T208" si="4">I195</f>
        <v>6.04</v>
      </c>
    </row>
    <row r="196" spans="1:20" s="64" customFormat="1" ht="51" hidden="1">
      <c r="A196" s="611"/>
      <c r="B196" s="612"/>
      <c r="C196" s="1208">
        <v>95</v>
      </c>
      <c r="D196" s="1209" t="s">
        <v>351</v>
      </c>
      <c r="E196" s="1208" t="s">
        <v>32</v>
      </c>
      <c r="F196" s="1208" t="s">
        <v>352</v>
      </c>
      <c r="G196" s="1208">
        <v>21.06</v>
      </c>
      <c r="H196" s="1215"/>
      <c r="I196" s="1208">
        <v>21.06</v>
      </c>
      <c r="J196" s="1215" t="s">
        <v>36</v>
      </c>
      <c r="K196" s="1208" t="s">
        <v>91</v>
      </c>
      <c r="L196" s="1209" t="s">
        <v>353</v>
      </c>
      <c r="M196" s="695"/>
      <c r="N196" s="695"/>
      <c r="O196" s="92"/>
      <c r="P196" s="696"/>
      <c r="Q196" s="77"/>
      <c r="R196" s="603"/>
      <c r="S196" s="614">
        <v>1</v>
      </c>
      <c r="T196" s="602">
        <f t="shared" si="4"/>
        <v>21.06</v>
      </c>
    </row>
    <row r="197" spans="1:20" s="64" customFormat="1" ht="38.25" hidden="1">
      <c r="A197" s="611"/>
      <c r="B197" s="612"/>
      <c r="C197" s="1208">
        <v>96</v>
      </c>
      <c r="D197" s="1209" t="s">
        <v>103</v>
      </c>
      <c r="E197" s="1208" t="s">
        <v>15</v>
      </c>
      <c r="F197" s="1208" t="s">
        <v>342</v>
      </c>
      <c r="G197" s="1211">
        <v>5</v>
      </c>
      <c r="H197" s="1218"/>
      <c r="I197" s="1211">
        <v>5</v>
      </c>
      <c r="J197" s="1215" t="s">
        <v>36</v>
      </c>
      <c r="K197" s="1208" t="s">
        <v>343</v>
      </c>
      <c r="L197" s="1209" t="s">
        <v>104</v>
      </c>
      <c r="M197" s="695"/>
      <c r="N197" s="695"/>
      <c r="O197" s="92"/>
      <c r="P197" s="696"/>
      <c r="Q197" s="77"/>
      <c r="R197" s="603"/>
      <c r="S197" s="614">
        <v>1</v>
      </c>
      <c r="T197" s="602">
        <f t="shared" si="4"/>
        <v>5</v>
      </c>
    </row>
    <row r="198" spans="1:20" s="64" customFormat="1" ht="51" hidden="1">
      <c r="A198" s="611"/>
      <c r="B198" s="612"/>
      <c r="C198" s="1208">
        <v>97</v>
      </c>
      <c r="D198" s="1209" t="s">
        <v>345</v>
      </c>
      <c r="E198" s="1208" t="s">
        <v>32</v>
      </c>
      <c r="F198" s="1208" t="s">
        <v>344</v>
      </c>
      <c r="G198" s="1208">
        <v>94</v>
      </c>
      <c r="H198" s="1215"/>
      <c r="I198" s="1208">
        <v>19.34</v>
      </c>
      <c r="J198" s="1215" t="s">
        <v>36</v>
      </c>
      <c r="K198" s="1208" t="s">
        <v>346</v>
      </c>
      <c r="L198" s="1209" t="s">
        <v>347</v>
      </c>
      <c r="M198" s="695"/>
      <c r="N198" s="695"/>
      <c r="O198" s="92"/>
      <c r="P198" s="696"/>
      <c r="Q198" s="77"/>
      <c r="R198" s="603"/>
      <c r="S198" s="614">
        <v>1</v>
      </c>
      <c r="T198" s="602">
        <f t="shared" si="4"/>
        <v>19.34</v>
      </c>
    </row>
    <row r="199" spans="1:20" s="64" customFormat="1" ht="38.25" hidden="1">
      <c r="A199" s="611"/>
      <c r="B199" s="612"/>
      <c r="C199" s="1208">
        <v>98</v>
      </c>
      <c r="D199" s="1209" t="s">
        <v>96</v>
      </c>
      <c r="E199" s="1208" t="s">
        <v>15</v>
      </c>
      <c r="F199" s="1208" t="s">
        <v>97</v>
      </c>
      <c r="G199" s="1208">
        <v>15.6</v>
      </c>
      <c r="H199" s="1215"/>
      <c r="I199" s="1208">
        <v>9.81</v>
      </c>
      <c r="J199" s="1215" t="s">
        <v>36</v>
      </c>
      <c r="K199" s="1208" t="s">
        <v>341</v>
      </c>
      <c r="L199" s="1209" t="s">
        <v>98</v>
      </c>
      <c r="M199" s="695"/>
      <c r="N199" s="695"/>
      <c r="O199" s="92"/>
      <c r="P199" s="696"/>
      <c r="Q199" s="77"/>
      <c r="R199" s="603"/>
      <c r="S199" s="614">
        <v>1</v>
      </c>
      <c r="T199" s="602">
        <f t="shared" si="4"/>
        <v>9.81</v>
      </c>
    </row>
    <row r="200" spans="1:20" s="64" customFormat="1" ht="25.5" hidden="1">
      <c r="A200" s="611"/>
      <c r="B200" s="612"/>
      <c r="C200" s="1208">
        <v>99</v>
      </c>
      <c r="D200" s="1209" t="s">
        <v>101</v>
      </c>
      <c r="E200" s="1208" t="s">
        <v>15</v>
      </c>
      <c r="F200" s="1208" t="s">
        <v>102</v>
      </c>
      <c r="G200" s="1208">
        <v>0.3</v>
      </c>
      <c r="H200" s="1215"/>
      <c r="I200" s="1208">
        <v>0.3</v>
      </c>
      <c r="J200" s="1215" t="s">
        <v>36</v>
      </c>
      <c r="K200" s="1208" t="s">
        <v>40</v>
      </c>
      <c r="L200" s="1209" t="s">
        <v>559</v>
      </c>
      <c r="M200" s="695"/>
      <c r="N200" s="695"/>
      <c r="O200" s="92"/>
      <c r="P200" s="696"/>
      <c r="Q200" s="77"/>
      <c r="R200" s="603"/>
      <c r="S200" s="614"/>
      <c r="T200" s="602"/>
    </row>
    <row r="201" spans="1:20" s="64" customFormat="1" ht="63.75" hidden="1">
      <c r="A201" s="611"/>
      <c r="B201" s="612"/>
      <c r="C201" s="1208">
        <v>100</v>
      </c>
      <c r="D201" s="1209" t="s">
        <v>105</v>
      </c>
      <c r="E201" s="1208" t="s">
        <v>15</v>
      </c>
      <c r="F201" s="1208" t="s">
        <v>106</v>
      </c>
      <c r="G201" s="1208">
        <v>0.14000000000000001</v>
      </c>
      <c r="H201" s="1215"/>
      <c r="I201" s="1208">
        <v>0.14000000000000001</v>
      </c>
      <c r="J201" s="1215" t="s">
        <v>36</v>
      </c>
      <c r="K201" s="1208" t="s">
        <v>107</v>
      </c>
      <c r="L201" s="1209" t="s">
        <v>108</v>
      </c>
      <c r="M201" s="695"/>
      <c r="N201" s="695"/>
      <c r="O201" s="92"/>
      <c r="P201" s="696"/>
      <c r="Q201" s="77"/>
      <c r="R201" s="603"/>
      <c r="S201" s="614"/>
      <c r="T201" s="602"/>
    </row>
    <row r="202" spans="1:20" s="64" customFormat="1" ht="38.25" hidden="1">
      <c r="A202" s="611"/>
      <c r="B202" s="612"/>
      <c r="C202" s="1208">
        <v>101</v>
      </c>
      <c r="D202" s="1209" t="s">
        <v>109</v>
      </c>
      <c r="E202" s="1208" t="s">
        <v>42</v>
      </c>
      <c r="F202" s="1208" t="s">
        <v>110</v>
      </c>
      <c r="G202" s="1208">
        <v>5.58</v>
      </c>
      <c r="H202" s="1215"/>
      <c r="I202" s="1208">
        <v>5.58</v>
      </c>
      <c r="J202" s="1215" t="s">
        <v>36</v>
      </c>
      <c r="K202" s="1208" t="s">
        <v>93</v>
      </c>
      <c r="L202" s="1209" t="s">
        <v>349</v>
      </c>
      <c r="M202" s="695"/>
      <c r="N202" s="695"/>
      <c r="O202" s="92"/>
      <c r="P202" s="696"/>
      <c r="Q202" s="77"/>
      <c r="R202" s="603"/>
      <c r="S202" s="614"/>
      <c r="T202" s="602"/>
    </row>
    <row r="203" spans="1:20" s="64" customFormat="1" ht="38.25" hidden="1">
      <c r="A203" s="611"/>
      <c r="B203" s="612"/>
      <c r="C203" s="1208">
        <v>102</v>
      </c>
      <c r="D203" s="1209" t="s">
        <v>226</v>
      </c>
      <c r="E203" s="1208" t="s">
        <v>63</v>
      </c>
      <c r="F203" s="1208" t="s">
        <v>100</v>
      </c>
      <c r="G203" s="1208">
        <v>0.62</v>
      </c>
      <c r="H203" s="1215"/>
      <c r="I203" s="1208">
        <v>0.62</v>
      </c>
      <c r="J203" s="1215" t="s">
        <v>36</v>
      </c>
      <c r="K203" s="1208" t="s">
        <v>90</v>
      </c>
      <c r="L203" s="1209" t="s">
        <v>560</v>
      </c>
      <c r="M203" s="695"/>
      <c r="N203" s="695"/>
      <c r="O203" s="92"/>
      <c r="P203" s="696"/>
      <c r="Q203" s="77"/>
      <c r="R203" s="603"/>
      <c r="S203" s="614"/>
      <c r="T203" s="602"/>
    </row>
    <row r="204" spans="1:20" s="64" customFormat="1" ht="25.5" hidden="1">
      <c r="A204" s="611"/>
      <c r="B204" s="612"/>
      <c r="C204" s="1208">
        <v>103</v>
      </c>
      <c r="D204" s="1209" t="s">
        <v>354</v>
      </c>
      <c r="E204" s="1208" t="s">
        <v>32</v>
      </c>
      <c r="F204" s="1208" t="s">
        <v>348</v>
      </c>
      <c r="G204" s="1208">
        <v>0.66</v>
      </c>
      <c r="H204" s="1215"/>
      <c r="I204" s="1208">
        <v>0.66</v>
      </c>
      <c r="J204" s="1215" t="s">
        <v>36</v>
      </c>
      <c r="K204" s="1208"/>
      <c r="L204" s="1209" t="s">
        <v>355</v>
      </c>
      <c r="M204" s="695"/>
      <c r="N204" s="695"/>
      <c r="O204" s="92"/>
      <c r="P204" s="696"/>
      <c r="Q204" s="77"/>
      <c r="R204" s="603"/>
      <c r="S204" s="614"/>
      <c r="T204" s="602"/>
    </row>
    <row r="205" spans="1:20" s="64" customFormat="1" ht="25.5" hidden="1">
      <c r="A205" s="611"/>
      <c r="B205" s="612"/>
      <c r="C205" s="1208">
        <v>104</v>
      </c>
      <c r="D205" s="1209" t="s">
        <v>356</v>
      </c>
      <c r="E205" s="1208" t="s">
        <v>32</v>
      </c>
      <c r="F205" s="1208" t="s">
        <v>350</v>
      </c>
      <c r="G205" s="1208">
        <v>15.23</v>
      </c>
      <c r="H205" s="1215"/>
      <c r="I205" s="1208">
        <v>15.23</v>
      </c>
      <c r="J205" s="1215" t="s">
        <v>36</v>
      </c>
      <c r="K205" s="1208" t="s">
        <v>95</v>
      </c>
      <c r="L205" s="1209" t="s">
        <v>357</v>
      </c>
      <c r="M205" s="695"/>
      <c r="N205" s="695"/>
      <c r="O205" s="92"/>
      <c r="P205" s="696"/>
      <c r="Q205" s="77"/>
      <c r="R205" s="603"/>
      <c r="S205" s="614"/>
      <c r="T205" s="602"/>
    </row>
    <row r="206" spans="1:20" s="64" customFormat="1" ht="38.25" hidden="1">
      <c r="A206" s="611"/>
      <c r="B206" s="612"/>
      <c r="C206" s="1208">
        <v>105</v>
      </c>
      <c r="D206" s="1209" t="s">
        <v>358</v>
      </c>
      <c r="E206" s="1208" t="s">
        <v>63</v>
      </c>
      <c r="F206" s="1208" t="s">
        <v>100</v>
      </c>
      <c r="G206" s="1208">
        <v>0.4</v>
      </c>
      <c r="H206" s="1215"/>
      <c r="I206" s="1208">
        <v>0.4</v>
      </c>
      <c r="J206" s="1215" t="s">
        <v>36</v>
      </c>
      <c r="K206" s="1208" t="s">
        <v>561</v>
      </c>
      <c r="L206" s="1209" t="s">
        <v>562</v>
      </c>
      <c r="M206" s="695"/>
      <c r="N206" s="695"/>
      <c r="O206" s="92"/>
      <c r="P206" s="696"/>
      <c r="Q206" s="77"/>
      <c r="R206" s="603"/>
      <c r="S206" s="614"/>
      <c r="T206" s="602"/>
    </row>
    <row r="207" spans="1:20" s="64" customFormat="1" ht="38.25" hidden="1">
      <c r="A207" s="611"/>
      <c r="B207" s="612"/>
      <c r="C207" s="1208">
        <v>106</v>
      </c>
      <c r="D207" s="1209" t="s">
        <v>359</v>
      </c>
      <c r="E207" s="1208" t="s">
        <v>63</v>
      </c>
      <c r="F207" s="1208" t="s">
        <v>100</v>
      </c>
      <c r="G207" s="1208">
        <v>0.3</v>
      </c>
      <c r="H207" s="1215"/>
      <c r="I207" s="1208">
        <v>0.3</v>
      </c>
      <c r="J207" s="1215" t="s">
        <v>36</v>
      </c>
      <c r="K207" s="1208" t="s">
        <v>360</v>
      </c>
      <c r="L207" s="1209" t="s">
        <v>560</v>
      </c>
      <c r="M207" s="695"/>
      <c r="N207" s="695"/>
      <c r="O207" s="92"/>
      <c r="P207" s="696"/>
      <c r="Q207" s="77"/>
      <c r="R207" s="603"/>
      <c r="S207" s="614">
        <v>1</v>
      </c>
      <c r="T207" s="602">
        <f t="shared" si="4"/>
        <v>0.3</v>
      </c>
    </row>
    <row r="208" spans="1:20" s="64" customFormat="1" ht="38.25" hidden="1">
      <c r="A208" s="611"/>
      <c r="B208" s="612"/>
      <c r="C208" s="1208">
        <v>107</v>
      </c>
      <c r="D208" s="1209" t="s">
        <v>563</v>
      </c>
      <c r="E208" s="1208" t="s">
        <v>15</v>
      </c>
      <c r="F208" s="1208" t="s">
        <v>564</v>
      </c>
      <c r="G208" s="1208">
        <v>3.89</v>
      </c>
      <c r="H208" s="1215"/>
      <c r="I208" s="1208">
        <v>3.89</v>
      </c>
      <c r="J208" s="1215" t="s">
        <v>36</v>
      </c>
      <c r="K208" s="1208" t="s">
        <v>39</v>
      </c>
      <c r="L208" s="1209" t="s">
        <v>565</v>
      </c>
      <c r="M208" s="695"/>
      <c r="N208" s="695"/>
      <c r="O208" s="92"/>
      <c r="P208" s="696"/>
      <c r="Q208" s="77"/>
      <c r="R208" s="603"/>
      <c r="S208" s="614">
        <v>1</v>
      </c>
      <c r="T208" s="602">
        <f t="shared" si="4"/>
        <v>3.89</v>
      </c>
    </row>
    <row r="209" spans="1:23" s="64" customFormat="1" ht="62.45" hidden="1" customHeight="1">
      <c r="A209" s="614"/>
      <c r="B209" s="614"/>
      <c r="C209" s="1208">
        <v>108</v>
      </c>
      <c r="D209" s="1209" t="s">
        <v>706</v>
      </c>
      <c r="E209" s="1208" t="s">
        <v>65</v>
      </c>
      <c r="F209" s="1208" t="s">
        <v>707</v>
      </c>
      <c r="G209" s="1208">
        <v>0.56999999999999995</v>
      </c>
      <c r="H209" s="1215"/>
      <c r="I209" s="1208">
        <v>0.08</v>
      </c>
      <c r="J209" s="1215" t="s">
        <v>36</v>
      </c>
      <c r="K209" s="1208" t="s">
        <v>92</v>
      </c>
      <c r="L209" s="1209" t="s">
        <v>708</v>
      </c>
      <c r="M209" s="695"/>
      <c r="N209" s="695"/>
      <c r="O209" s="92"/>
      <c r="P209" s="92"/>
      <c r="Q209" s="92"/>
      <c r="R209" s="697"/>
      <c r="S209" s="92"/>
      <c r="T209" s="92"/>
      <c r="U209" s="125"/>
      <c r="V209" s="125"/>
      <c r="W209" s="125"/>
    </row>
    <row r="210" spans="1:23" s="367" customFormat="1" ht="15.75" hidden="1" customHeight="1">
      <c r="A210" s="432"/>
      <c r="B210" s="592"/>
      <c r="C210" s="455" t="s">
        <v>252</v>
      </c>
      <c r="D210" s="1900" t="s">
        <v>1130</v>
      </c>
      <c r="E210" s="1901"/>
      <c r="F210" s="1901"/>
      <c r="G210" s="100"/>
      <c r="H210" s="196"/>
      <c r="I210" s="196"/>
      <c r="J210" s="274"/>
      <c r="K210" s="152"/>
      <c r="L210" s="819"/>
      <c r="M210" s="433"/>
      <c r="N210" s="127"/>
      <c r="O210" s="170"/>
      <c r="P210" s="126"/>
      <c r="Q210" s="366"/>
      <c r="R210" s="366"/>
      <c r="S210" s="843"/>
      <c r="T210" s="844"/>
    </row>
    <row r="211" spans="1:23" s="372" customFormat="1" ht="51" hidden="1">
      <c r="A211" s="911"/>
      <c r="B211" s="911"/>
      <c r="C211" s="1219" t="e">
        <f t="shared" ref="C211:C214" si="5">C210+1</f>
        <v>#VALUE!</v>
      </c>
      <c r="D211" s="1221" t="s">
        <v>942</v>
      </c>
      <c r="E211" s="1220" t="s">
        <v>15</v>
      </c>
      <c r="F211" s="1221" t="s">
        <v>943</v>
      </c>
      <c r="G211" s="1222">
        <v>0.31</v>
      </c>
      <c r="H211" s="1222"/>
      <c r="I211" s="1222">
        <v>0.31</v>
      </c>
      <c r="J211" s="1223" t="s">
        <v>36</v>
      </c>
      <c r="K211" s="1223" t="s">
        <v>39</v>
      </c>
      <c r="L211" s="1224" t="s">
        <v>944</v>
      </c>
      <c r="M211" s="111"/>
      <c r="N211" s="111"/>
      <c r="O211" s="125"/>
      <c r="P211" s="42"/>
      <c r="Q211" s="371"/>
      <c r="R211" s="371"/>
      <c r="S211" s="64"/>
      <c r="T211" s="63"/>
    </row>
    <row r="212" spans="1:23" s="372" customFormat="1" ht="38.25" hidden="1">
      <c r="A212" s="911"/>
      <c r="B212" s="911"/>
      <c r="C212" s="1219" t="e">
        <f t="shared" si="5"/>
        <v>#VALUE!</v>
      </c>
      <c r="D212" s="1225" t="s">
        <v>945</v>
      </c>
      <c r="E212" s="1226" t="s">
        <v>63</v>
      </c>
      <c r="F212" s="1221" t="s">
        <v>372</v>
      </c>
      <c r="G212" s="1227">
        <v>0.2</v>
      </c>
      <c r="H212" s="1228"/>
      <c r="I212" s="1227">
        <v>0.2</v>
      </c>
      <c r="J212" s="1223" t="s">
        <v>36</v>
      </c>
      <c r="K212" s="1226" t="s">
        <v>95</v>
      </c>
      <c r="L212" s="1224" t="s">
        <v>946</v>
      </c>
      <c r="M212" s="111"/>
      <c r="N212" s="111"/>
      <c r="O212" s="125"/>
      <c r="P212" s="42"/>
      <c r="Q212" s="371"/>
      <c r="R212" s="371"/>
      <c r="S212" s="64"/>
      <c r="T212" s="63"/>
    </row>
    <row r="213" spans="1:23" s="372" customFormat="1" ht="25.5" hidden="1">
      <c r="A213" s="911"/>
      <c r="B213" s="911"/>
      <c r="C213" s="1219" t="e">
        <f t="shared" si="5"/>
        <v>#VALUE!</v>
      </c>
      <c r="D213" s="1224" t="s">
        <v>947</v>
      </c>
      <c r="E213" s="1229" t="s">
        <v>32</v>
      </c>
      <c r="F213" s="1229" t="s">
        <v>948</v>
      </c>
      <c r="G213" s="1230">
        <v>0.04</v>
      </c>
      <c r="H213" s="1231"/>
      <c r="I213" s="1230">
        <v>0.04</v>
      </c>
      <c r="J213" s="1232" t="s">
        <v>36</v>
      </c>
      <c r="K213" s="1229" t="s">
        <v>40</v>
      </c>
      <c r="L213" s="1224" t="s">
        <v>949</v>
      </c>
      <c r="M213" s="111"/>
      <c r="N213" s="111"/>
      <c r="O213" s="125"/>
      <c r="P213" s="42"/>
      <c r="Q213" s="371"/>
      <c r="R213" s="371"/>
      <c r="S213" s="64"/>
      <c r="T213" s="63"/>
    </row>
    <row r="214" spans="1:23" s="372" customFormat="1" ht="51" hidden="1">
      <c r="A214" s="911"/>
      <c r="B214" s="911"/>
      <c r="C214" s="1219" t="e">
        <f t="shared" si="5"/>
        <v>#VALUE!</v>
      </c>
      <c r="D214" s="1224" t="s">
        <v>950</v>
      </c>
      <c r="E214" s="1229" t="s">
        <v>71</v>
      </c>
      <c r="F214" s="1233" t="s">
        <v>951</v>
      </c>
      <c r="G214" s="1230">
        <v>0.38</v>
      </c>
      <c r="H214" s="1231"/>
      <c r="I214" s="1230">
        <v>0.38</v>
      </c>
      <c r="J214" s="1232" t="s">
        <v>36</v>
      </c>
      <c r="K214" s="1229" t="s">
        <v>41</v>
      </c>
      <c r="L214" s="1224" t="s">
        <v>952</v>
      </c>
      <c r="M214" s="111"/>
      <c r="N214" s="111"/>
      <c r="O214" s="125"/>
      <c r="P214" s="42"/>
      <c r="Q214" s="371"/>
      <c r="R214" s="371"/>
      <c r="S214" s="64"/>
      <c r="T214" s="63"/>
    </row>
    <row r="215" spans="1:23" s="64" customFormat="1" ht="51" hidden="1">
      <c r="A215" s="614"/>
      <c r="B215" s="614"/>
      <c r="C215" s="1219" t="e">
        <f>#REF!+1</f>
        <v>#REF!</v>
      </c>
      <c r="D215" s="1225" t="s">
        <v>953</v>
      </c>
      <c r="E215" s="1226" t="s">
        <v>15</v>
      </c>
      <c r="F215" s="1221" t="s">
        <v>954</v>
      </c>
      <c r="G215" s="1230">
        <v>3.97</v>
      </c>
      <c r="H215" s="1230"/>
      <c r="I215" s="1230">
        <v>3.97</v>
      </c>
      <c r="J215" s="1232" t="s">
        <v>36</v>
      </c>
      <c r="K215" s="1221" t="s">
        <v>341</v>
      </c>
      <c r="L215" s="1209" t="s">
        <v>98</v>
      </c>
      <c r="M215" s="695"/>
      <c r="N215" s="695"/>
      <c r="O215" s="92"/>
      <c r="P215" s="92"/>
      <c r="Q215" s="92"/>
      <c r="R215" s="697"/>
      <c r="S215" s="26"/>
      <c r="T215" s="26"/>
      <c r="U215" s="25"/>
      <c r="V215" s="25"/>
      <c r="W215" s="25"/>
    </row>
    <row r="216" spans="1:23" s="367" customFormat="1" ht="15.75" hidden="1" customHeight="1">
      <c r="A216" s="432"/>
      <c r="B216" s="592"/>
      <c r="C216" s="1945" t="s">
        <v>424</v>
      </c>
      <c r="D216" s="1945"/>
      <c r="E216" s="126"/>
      <c r="F216" s="126"/>
      <c r="G216" s="100"/>
      <c r="H216" s="196"/>
      <c r="I216" s="195"/>
      <c r="J216" s="41"/>
      <c r="K216" s="126"/>
      <c r="L216" s="819"/>
      <c r="M216" s="433"/>
      <c r="N216" s="127"/>
      <c r="O216" s="170"/>
      <c r="P216" s="126"/>
      <c r="Q216" s="366"/>
      <c r="R216" s="366"/>
      <c r="S216" s="843"/>
      <c r="T216" s="844"/>
    </row>
    <row r="217" spans="1:23" s="367" customFormat="1" ht="51.6" hidden="1" customHeight="1">
      <c r="A217" s="432"/>
      <c r="B217" s="592"/>
      <c r="C217" s="455" t="s">
        <v>251</v>
      </c>
      <c r="D217" s="1900" t="s">
        <v>794</v>
      </c>
      <c r="E217" s="1901"/>
      <c r="F217" s="1901"/>
      <c r="G217" s="100"/>
      <c r="H217" s="196"/>
      <c r="I217" s="196"/>
      <c r="J217" s="41"/>
      <c r="K217" s="126"/>
      <c r="L217" s="819"/>
      <c r="M217" s="433"/>
      <c r="N217" s="127"/>
      <c r="O217" s="170"/>
      <c r="P217" s="126"/>
      <c r="Q217" s="366"/>
      <c r="R217" s="366"/>
      <c r="S217" s="843"/>
      <c r="T217" s="844"/>
    </row>
    <row r="218" spans="1:23" s="379" customFormat="1" ht="19.899999999999999" hidden="1" customHeight="1">
      <c r="A218" s="611"/>
      <c r="B218" s="612"/>
      <c r="C218" s="186" t="s">
        <v>491</v>
      </c>
      <c r="D218" s="1936" t="s">
        <v>792</v>
      </c>
      <c r="E218" s="1937"/>
      <c r="F218" s="1938"/>
      <c r="G218" s="263"/>
      <c r="H218" s="263"/>
      <c r="I218" s="263"/>
      <c r="J218" s="186"/>
      <c r="K218" s="186"/>
      <c r="L218" s="790"/>
      <c r="M218" s="626"/>
      <c r="N218" s="186"/>
      <c r="O218" s="170"/>
      <c r="P218" s="219"/>
      <c r="Q218" s="845"/>
      <c r="R218" s="845"/>
      <c r="S218" s="843"/>
      <c r="T218" s="844"/>
    </row>
    <row r="219" spans="1:23" s="64" customFormat="1" ht="157.5" hidden="1">
      <c r="A219" s="611"/>
      <c r="B219" s="612"/>
      <c r="C219" s="912">
        <v>65</v>
      </c>
      <c r="D219" s="913" t="s">
        <v>269</v>
      </c>
      <c r="E219" s="912" t="s">
        <v>12</v>
      </c>
      <c r="F219" s="912" t="s">
        <v>270</v>
      </c>
      <c r="G219" s="914">
        <v>2.2200000000000002</v>
      </c>
      <c r="H219" s="914">
        <v>2</v>
      </c>
      <c r="I219" s="914">
        <v>2.2200000000000002</v>
      </c>
      <c r="J219" s="912" t="s">
        <v>111</v>
      </c>
      <c r="K219" s="912" t="s">
        <v>652</v>
      </c>
      <c r="L219" s="913" t="s">
        <v>1010</v>
      </c>
      <c r="M219" s="92"/>
      <c r="N219" s="92"/>
      <c r="O219" s="92"/>
      <c r="P219" s="611"/>
      <c r="Q219" s="611"/>
      <c r="R219" s="611"/>
      <c r="S219" s="614">
        <v>1</v>
      </c>
      <c r="T219" s="602">
        <f>I219</f>
        <v>2.2200000000000002</v>
      </c>
    </row>
    <row r="220" spans="1:23" s="64" customFormat="1" ht="204.75" hidden="1">
      <c r="A220" s="611"/>
      <c r="B220" s="612"/>
      <c r="C220" s="912">
        <v>66</v>
      </c>
      <c r="D220" s="913" t="s">
        <v>738</v>
      </c>
      <c r="E220" s="912" t="s">
        <v>22</v>
      </c>
      <c r="F220" s="912" t="s">
        <v>739</v>
      </c>
      <c r="G220" s="914">
        <v>40.4</v>
      </c>
      <c r="H220" s="915"/>
      <c r="I220" s="914">
        <v>0.36</v>
      </c>
      <c r="J220" s="912" t="s">
        <v>43</v>
      </c>
      <c r="K220" s="912" t="s">
        <v>231</v>
      </c>
      <c r="L220" s="913" t="s">
        <v>1009</v>
      </c>
      <c r="M220" s="92"/>
      <c r="N220" s="92"/>
      <c r="O220" s="92"/>
      <c r="P220" s="611"/>
      <c r="Q220" s="611"/>
      <c r="R220" s="611"/>
      <c r="S220" s="614"/>
      <c r="T220" s="602"/>
    </row>
    <row r="221" spans="1:23" s="380" customFormat="1" ht="19.899999999999999" hidden="1" customHeight="1">
      <c r="A221" s="107"/>
      <c r="B221" s="342"/>
      <c r="C221" s="186" t="s">
        <v>470</v>
      </c>
      <c r="D221" s="187" t="s">
        <v>795</v>
      </c>
      <c r="E221" s="186"/>
      <c r="F221" s="186"/>
      <c r="G221" s="186"/>
      <c r="H221" s="186"/>
      <c r="I221" s="186"/>
      <c r="J221" s="186"/>
      <c r="K221" s="186"/>
      <c r="L221" s="790"/>
      <c r="M221" s="626"/>
      <c r="N221" s="186"/>
      <c r="O221" s="170"/>
      <c r="P221" s="170"/>
      <c r="Q221" s="826"/>
      <c r="R221" s="826"/>
      <c r="S221" s="843"/>
      <c r="T221" s="844"/>
    </row>
    <row r="222" spans="1:23" s="64" customFormat="1" ht="47.25" hidden="1">
      <c r="A222" s="611"/>
      <c r="B222" s="612"/>
      <c r="C222" s="916">
        <v>68</v>
      </c>
      <c r="D222" s="917" t="s">
        <v>1014</v>
      </c>
      <c r="E222" s="917" t="s">
        <v>32</v>
      </c>
      <c r="F222" s="917" t="s">
        <v>1015</v>
      </c>
      <c r="G222" s="918">
        <v>20.309999999999999</v>
      </c>
      <c r="H222" s="918"/>
      <c r="I222" s="918">
        <v>20.309999999999999</v>
      </c>
      <c r="J222" s="912" t="s">
        <v>111</v>
      </c>
      <c r="K222" s="917" t="s">
        <v>1016</v>
      </c>
      <c r="L222" s="917" t="s">
        <v>1017</v>
      </c>
      <c r="M222" s="92"/>
      <c r="N222" s="92"/>
      <c r="O222" s="92"/>
      <c r="P222" s="611"/>
      <c r="Q222" s="611"/>
      <c r="R222" s="611"/>
      <c r="S222" s="614">
        <v>1</v>
      </c>
      <c r="T222" s="602">
        <f>I222</f>
        <v>20.309999999999999</v>
      </c>
    </row>
    <row r="223" spans="1:23" s="367" customFormat="1" ht="29.45" hidden="1" customHeight="1">
      <c r="A223" s="432"/>
      <c r="B223" s="592"/>
      <c r="C223" s="455" t="s">
        <v>252</v>
      </c>
      <c r="D223" s="1900" t="s">
        <v>1130</v>
      </c>
      <c r="E223" s="1901"/>
      <c r="F223" s="1901"/>
      <c r="G223" s="100"/>
      <c r="H223" s="196"/>
      <c r="I223" s="196"/>
      <c r="J223" s="274"/>
      <c r="K223" s="152"/>
      <c r="L223" s="819"/>
      <c r="M223" s="433"/>
      <c r="N223" s="127"/>
      <c r="O223" s="170"/>
      <c r="P223" s="126"/>
      <c r="Q223" s="366"/>
      <c r="R223" s="366"/>
      <c r="S223" s="843"/>
      <c r="T223" s="844"/>
    </row>
    <row r="224" spans="1:23" s="30" customFormat="1" ht="100.9" hidden="1" customHeight="1">
      <c r="A224" s="432"/>
      <c r="B224" s="592"/>
      <c r="C224" s="699"/>
      <c r="D224" s="747"/>
      <c r="E224" s="699"/>
      <c r="F224" s="699"/>
      <c r="G224" s="700"/>
      <c r="H224" s="700"/>
      <c r="I224" s="700"/>
      <c r="J224" s="699"/>
      <c r="K224" s="699"/>
      <c r="L224" s="637"/>
      <c r="M224" s="701"/>
      <c r="N224" s="701" t="s">
        <v>67</v>
      </c>
      <c r="O224" s="92">
        <v>1</v>
      </c>
      <c r="P224" s="608">
        <f>I224</f>
        <v>0</v>
      </c>
      <c r="Q224" s="432"/>
      <c r="R224" s="432"/>
      <c r="S224" s="593"/>
      <c r="T224" s="593"/>
    </row>
    <row r="225" spans="1:20" s="367" customFormat="1" ht="17.45" hidden="1" customHeight="1">
      <c r="A225" s="432"/>
      <c r="B225" s="592"/>
      <c r="C225" s="1945" t="s">
        <v>425</v>
      </c>
      <c r="D225" s="1945"/>
      <c r="E225" s="126"/>
      <c r="F225" s="126"/>
      <c r="G225" s="100"/>
      <c r="H225" s="196"/>
      <c r="I225" s="195"/>
      <c r="J225" s="41"/>
      <c r="K225" s="126"/>
      <c r="L225" s="819"/>
      <c r="M225" s="433"/>
      <c r="N225" s="127"/>
      <c r="O225" s="170"/>
      <c r="P225" s="126"/>
      <c r="Q225" s="366"/>
      <c r="R225" s="366"/>
      <c r="S225" s="843"/>
      <c r="T225" s="844"/>
    </row>
    <row r="226" spans="1:20" s="367" customFormat="1" ht="54" hidden="1" customHeight="1">
      <c r="A226" s="432"/>
      <c r="B226" s="592"/>
      <c r="C226" s="455" t="s">
        <v>251</v>
      </c>
      <c r="D226" s="1900" t="s">
        <v>794</v>
      </c>
      <c r="E226" s="1901"/>
      <c r="F226" s="1901"/>
      <c r="G226" s="100"/>
      <c r="H226" s="196"/>
      <c r="I226" s="195"/>
      <c r="J226" s="41"/>
      <c r="K226" s="126"/>
      <c r="L226" s="819"/>
      <c r="M226" s="433"/>
      <c r="N226" s="127"/>
      <c r="O226" s="170"/>
      <c r="P226" s="126"/>
      <c r="Q226" s="366"/>
      <c r="R226" s="366"/>
      <c r="S226" s="843"/>
      <c r="T226" s="844"/>
    </row>
    <row r="227" spans="1:20" s="350" customFormat="1" ht="19.149999999999999" hidden="1" customHeight="1">
      <c r="A227" s="604"/>
      <c r="B227" s="749"/>
      <c r="C227" s="455" t="s">
        <v>491</v>
      </c>
      <c r="D227" s="1936" t="s">
        <v>793</v>
      </c>
      <c r="E227" s="1937"/>
      <c r="F227" s="1938"/>
      <c r="G227" s="100"/>
      <c r="H227" s="196"/>
      <c r="I227" s="195"/>
      <c r="J227" s="274"/>
      <c r="K227" s="152"/>
      <c r="L227" s="819"/>
      <c r="M227" s="433"/>
      <c r="N227" s="127"/>
      <c r="O227" s="170"/>
      <c r="P227" s="152"/>
      <c r="Q227" s="349"/>
      <c r="R227" s="349"/>
      <c r="S227" s="803"/>
      <c r="T227" s="844"/>
    </row>
    <row r="228" spans="1:20" s="30" customFormat="1" ht="63" hidden="1">
      <c r="A228" s="432"/>
      <c r="B228" s="592"/>
      <c r="C228" s="92">
        <v>1</v>
      </c>
      <c r="D228" s="47" t="s">
        <v>2488</v>
      </c>
      <c r="E228" s="92" t="s">
        <v>23</v>
      </c>
      <c r="F228" s="92" t="s">
        <v>2489</v>
      </c>
      <c r="G228" s="75">
        <v>17.86</v>
      </c>
      <c r="H228" s="75">
        <v>3.98</v>
      </c>
      <c r="I228" s="75">
        <f>+G228</f>
        <v>17.86</v>
      </c>
      <c r="J228" s="92" t="s">
        <v>44</v>
      </c>
      <c r="K228" s="92" t="s">
        <v>2490</v>
      </c>
      <c r="L228" s="47" t="s">
        <v>2491</v>
      </c>
      <c r="M228" s="47"/>
      <c r="N228" s="47"/>
      <c r="O228" s="433"/>
      <c r="P228" s="432"/>
      <c r="Q228" s="432"/>
      <c r="R228" s="432"/>
      <c r="S228" s="614">
        <v>1</v>
      </c>
      <c r="T228" s="602">
        <f>I228</f>
        <v>17.86</v>
      </c>
    </row>
    <row r="229" spans="1:20" s="367" customFormat="1" hidden="1">
      <c r="A229" s="432"/>
      <c r="B229" s="592"/>
      <c r="C229" s="1945" t="s">
        <v>426</v>
      </c>
      <c r="D229" s="1945"/>
      <c r="E229" s="126"/>
      <c r="F229" s="126"/>
      <c r="G229" s="100"/>
      <c r="H229" s="196"/>
      <c r="I229" s="195"/>
      <c r="J229" s="41"/>
      <c r="K229" s="126"/>
      <c r="L229" s="819"/>
      <c r="M229" s="433"/>
      <c r="N229" s="127"/>
      <c r="O229" s="170"/>
      <c r="P229" s="126"/>
      <c r="Q229" s="366"/>
      <c r="R229" s="366"/>
      <c r="S229" s="843"/>
      <c r="T229" s="844"/>
    </row>
    <row r="230" spans="1:20" s="367" customFormat="1" ht="46.15" hidden="1" customHeight="1">
      <c r="A230" s="432"/>
      <c r="B230" s="592"/>
      <c r="C230" s="455" t="s">
        <v>251</v>
      </c>
      <c r="D230" s="1900" t="s">
        <v>794</v>
      </c>
      <c r="E230" s="1901"/>
      <c r="F230" s="1901"/>
      <c r="G230" s="100"/>
      <c r="H230" s="196"/>
      <c r="I230" s="196"/>
      <c r="J230" s="41"/>
      <c r="K230" s="126"/>
      <c r="L230" s="819"/>
      <c r="M230" s="433"/>
      <c r="N230" s="127"/>
      <c r="O230" s="170"/>
      <c r="P230" s="126"/>
      <c r="Q230" s="366"/>
      <c r="R230" s="366"/>
      <c r="S230" s="843"/>
      <c r="T230" s="844"/>
    </row>
    <row r="231" spans="1:20" s="380" customFormat="1" ht="22.15" hidden="1" customHeight="1">
      <c r="A231" s="107"/>
      <c r="B231" s="342"/>
      <c r="C231" s="186" t="s">
        <v>491</v>
      </c>
      <c r="D231" s="187" t="s">
        <v>792</v>
      </c>
      <c r="E231" s="186"/>
      <c r="F231" s="186"/>
      <c r="G231" s="186"/>
      <c r="H231" s="186"/>
      <c r="I231" s="186"/>
      <c r="J231" s="186"/>
      <c r="K231" s="186"/>
      <c r="L231" s="790"/>
      <c r="M231" s="626"/>
      <c r="N231" s="186"/>
      <c r="O231" s="170"/>
      <c r="P231" s="170"/>
      <c r="Q231" s="826"/>
      <c r="R231" s="826"/>
      <c r="S231" s="843"/>
      <c r="T231" s="844"/>
    </row>
    <row r="232" spans="1:20" s="146" customFormat="1" ht="51" hidden="1">
      <c r="A232" s="107"/>
      <c r="B232" s="342"/>
      <c r="C232" s="1241">
        <v>62</v>
      </c>
      <c r="D232" s="1242" t="s">
        <v>2591</v>
      </c>
      <c r="E232" s="1243" t="s">
        <v>63</v>
      </c>
      <c r="F232" s="1243" t="s">
        <v>2592</v>
      </c>
      <c r="G232" s="1243">
        <v>1.8500000000000001E-3</v>
      </c>
      <c r="H232" s="1243"/>
      <c r="I232" s="1243">
        <v>1.8500000000000001E-3</v>
      </c>
      <c r="J232" s="1243" t="s">
        <v>166</v>
      </c>
      <c r="K232" s="1243" t="s">
        <v>2560</v>
      </c>
      <c r="L232" s="1257" t="s">
        <v>2593</v>
      </c>
      <c r="M232" s="47"/>
      <c r="N232" s="47"/>
      <c r="O232" s="47"/>
      <c r="P232" s="92"/>
      <c r="Q232" s="107"/>
      <c r="R232" s="107"/>
      <c r="S232" s="614">
        <v>1</v>
      </c>
      <c r="T232" s="602">
        <f t="shared" ref="T232:T237" si="6">I232</f>
        <v>1.8500000000000001E-3</v>
      </c>
    </row>
    <row r="233" spans="1:20" s="146" customFormat="1" ht="46.9" hidden="1" customHeight="1">
      <c r="A233" s="107"/>
      <c r="B233" s="342"/>
      <c r="C233" s="1241">
        <v>66</v>
      </c>
      <c r="D233" s="1242" t="s">
        <v>2594</v>
      </c>
      <c r="E233" s="1243" t="s">
        <v>63</v>
      </c>
      <c r="F233" s="1243" t="s">
        <v>372</v>
      </c>
      <c r="G233" s="1244">
        <v>0.42</v>
      </c>
      <c r="H233" s="1243"/>
      <c r="I233" s="1243">
        <v>0.42</v>
      </c>
      <c r="J233" s="1243" t="s">
        <v>166</v>
      </c>
      <c r="K233" s="1243" t="s">
        <v>2589</v>
      </c>
      <c r="L233" s="1242" t="s">
        <v>2595</v>
      </c>
      <c r="M233" s="47"/>
      <c r="N233" s="47"/>
      <c r="O233" s="47"/>
      <c r="P233" s="92"/>
      <c r="Q233" s="107"/>
      <c r="R233" s="107"/>
      <c r="S233" s="614">
        <v>1</v>
      </c>
      <c r="T233" s="602">
        <f t="shared" si="6"/>
        <v>0.42</v>
      </c>
    </row>
    <row r="234" spans="1:20" s="146" customFormat="1" ht="37.15" hidden="1" customHeight="1">
      <c r="A234" s="107"/>
      <c r="B234" s="342"/>
      <c r="C234" s="1241">
        <v>67</v>
      </c>
      <c r="D234" s="1242" t="s">
        <v>2596</v>
      </c>
      <c r="E234" s="1243" t="s">
        <v>32</v>
      </c>
      <c r="F234" s="1243" t="s">
        <v>2597</v>
      </c>
      <c r="G234" s="1243">
        <v>0.14000000000000001</v>
      </c>
      <c r="H234" s="1243"/>
      <c r="I234" s="1243">
        <v>0.14000000000000001</v>
      </c>
      <c r="J234" s="1243" t="s">
        <v>166</v>
      </c>
      <c r="K234" s="1243" t="s">
        <v>2542</v>
      </c>
      <c r="L234" s="1242" t="s">
        <v>2598</v>
      </c>
      <c r="M234" s="47"/>
      <c r="N234" s="47"/>
      <c r="O234" s="47"/>
      <c r="P234" s="92"/>
      <c r="Q234" s="107"/>
      <c r="R234" s="107"/>
      <c r="S234" s="614">
        <v>1</v>
      </c>
      <c r="T234" s="602">
        <f t="shared" si="6"/>
        <v>0.14000000000000001</v>
      </c>
    </row>
    <row r="235" spans="1:20" s="146" customFormat="1" ht="31.15" hidden="1" customHeight="1">
      <c r="A235" s="107"/>
      <c r="B235" s="342"/>
      <c r="C235" s="1241">
        <v>68</v>
      </c>
      <c r="D235" s="1252" t="s">
        <v>2599</v>
      </c>
      <c r="E235" s="1253" t="s">
        <v>24</v>
      </c>
      <c r="F235" s="1253" t="s">
        <v>2600</v>
      </c>
      <c r="G235" s="1254">
        <v>2.78</v>
      </c>
      <c r="H235" s="1254"/>
      <c r="I235" s="1254">
        <v>2.78</v>
      </c>
      <c r="J235" s="1253" t="s">
        <v>166</v>
      </c>
      <c r="K235" s="1253" t="s">
        <v>2554</v>
      </c>
      <c r="L235" s="1252" t="s">
        <v>2601</v>
      </c>
      <c r="M235" s="47"/>
      <c r="N235" s="47"/>
      <c r="O235" s="47"/>
      <c r="P235" s="92"/>
      <c r="Q235" s="107"/>
      <c r="R235" s="107"/>
      <c r="S235" s="614">
        <v>1</v>
      </c>
      <c r="T235" s="602">
        <f t="shared" si="6"/>
        <v>2.78</v>
      </c>
    </row>
    <row r="236" spans="1:20" s="380" customFormat="1" ht="19.899999999999999" hidden="1" customHeight="1">
      <c r="A236" s="107"/>
      <c r="B236" s="342"/>
      <c r="C236" s="186" t="s">
        <v>470</v>
      </c>
      <c r="D236" s="187" t="s">
        <v>795</v>
      </c>
      <c r="E236" s="186"/>
      <c r="F236" s="186"/>
      <c r="G236" s="186"/>
      <c r="H236" s="186"/>
      <c r="I236" s="186"/>
      <c r="J236" s="186"/>
      <c r="K236" s="186"/>
      <c r="L236" s="992"/>
      <c r="M236" s="626"/>
      <c r="N236" s="186"/>
      <c r="O236" s="170"/>
      <c r="P236" s="170"/>
      <c r="Q236" s="826"/>
      <c r="R236" s="826"/>
      <c r="S236" s="843"/>
      <c r="T236" s="844"/>
    </row>
    <row r="237" spans="1:20" s="146" customFormat="1" ht="81" hidden="1" customHeight="1">
      <c r="A237" s="107"/>
      <c r="B237" s="342"/>
      <c r="C237" s="1241">
        <v>78</v>
      </c>
      <c r="D237" s="1263" t="s">
        <v>2606</v>
      </c>
      <c r="E237" s="1262" t="s">
        <v>31</v>
      </c>
      <c r="F237" s="1262" t="s">
        <v>2607</v>
      </c>
      <c r="G237" s="1264">
        <v>0.13639999999999999</v>
      </c>
      <c r="H237" s="1265"/>
      <c r="I237" s="1264">
        <v>0.13639999999999999</v>
      </c>
      <c r="J237" s="1262" t="s">
        <v>166</v>
      </c>
      <c r="K237" s="1262" t="s">
        <v>2608</v>
      </c>
      <c r="L237" s="1263" t="s">
        <v>2609</v>
      </c>
      <c r="M237" s="47"/>
      <c r="N237" s="47"/>
      <c r="O237" s="47"/>
      <c r="P237" s="92"/>
      <c r="Q237" s="107"/>
      <c r="R237" s="107"/>
      <c r="S237" s="614">
        <v>1</v>
      </c>
      <c r="T237" s="602">
        <f t="shared" si="6"/>
        <v>0.13639999999999999</v>
      </c>
    </row>
    <row r="238" spans="1:20" s="82" customFormat="1" ht="63.75" hidden="1">
      <c r="A238" s="108"/>
      <c r="B238" s="343"/>
      <c r="C238" s="1241">
        <v>79</v>
      </c>
      <c r="D238" s="1242" t="s">
        <v>2610</v>
      </c>
      <c r="E238" s="1243" t="s">
        <v>32</v>
      </c>
      <c r="F238" s="1243" t="s">
        <v>2611</v>
      </c>
      <c r="G238" s="1243">
        <v>0.27260000000000001</v>
      </c>
      <c r="H238" s="1256"/>
      <c r="I238" s="1243">
        <v>0.27260000000000001</v>
      </c>
      <c r="J238" s="1243" t="s">
        <v>166</v>
      </c>
      <c r="K238" s="1243" t="s">
        <v>2612</v>
      </c>
      <c r="L238" s="1242" t="s">
        <v>2613</v>
      </c>
      <c r="M238" s="12"/>
      <c r="N238" s="12"/>
      <c r="O238" s="47"/>
      <c r="P238" s="92"/>
      <c r="Q238" s="108"/>
      <c r="R238" s="108"/>
    </row>
    <row r="239" spans="1:20" s="367" customFormat="1" ht="23.45" hidden="1" customHeight="1">
      <c r="A239" s="432"/>
      <c r="B239" s="592"/>
      <c r="C239" s="455" t="s">
        <v>252</v>
      </c>
      <c r="D239" s="1900" t="s">
        <v>1130</v>
      </c>
      <c r="E239" s="1901"/>
      <c r="F239" s="1901"/>
      <c r="G239" s="100"/>
      <c r="H239" s="196"/>
      <c r="I239" s="196"/>
      <c r="J239" s="274"/>
      <c r="K239" s="152"/>
      <c r="L239" s="819"/>
      <c r="M239" s="433"/>
      <c r="N239" s="127"/>
      <c r="O239" s="170"/>
      <c r="P239" s="126"/>
      <c r="Q239" s="366"/>
      <c r="R239" s="366"/>
      <c r="S239" s="843"/>
      <c r="T239" s="844"/>
    </row>
    <row r="240" spans="1:20" s="145" customFormat="1" ht="135" hidden="1">
      <c r="A240" s="107"/>
      <c r="B240" s="342"/>
      <c r="C240" s="1266">
        <v>162</v>
      </c>
      <c r="D240" s="1268" t="s">
        <v>2620</v>
      </c>
      <c r="E240" s="1267" t="s">
        <v>32</v>
      </c>
      <c r="F240" s="1267" t="s">
        <v>2621</v>
      </c>
      <c r="G240" s="1269">
        <v>2.3593000000000002</v>
      </c>
      <c r="H240" s="1269">
        <v>2.3593000000000002</v>
      </c>
      <c r="I240" s="1269">
        <v>2.3593000000000002</v>
      </c>
      <c r="J240" s="1267" t="s">
        <v>166</v>
      </c>
      <c r="K240" s="1267" t="s">
        <v>2560</v>
      </c>
      <c r="L240" s="1268" t="s">
        <v>2622</v>
      </c>
      <c r="M240" s="12">
        <v>1</v>
      </c>
      <c r="N240" s="12"/>
      <c r="O240" s="47"/>
      <c r="P240" s="92"/>
      <c r="Q240" s="107"/>
      <c r="R240" s="107"/>
      <c r="S240" s="591"/>
      <c r="T240" s="591"/>
    </row>
    <row r="241" spans="1:29" s="367" customFormat="1" ht="15.75" hidden="1" customHeight="1">
      <c r="A241" s="432"/>
      <c r="B241" s="592"/>
      <c r="C241" s="1945" t="s">
        <v>427</v>
      </c>
      <c r="D241" s="1945"/>
      <c r="E241" s="126"/>
      <c r="F241" s="126"/>
      <c r="G241" s="100"/>
      <c r="H241" s="196"/>
      <c r="I241" s="195"/>
      <c r="J241" s="41"/>
      <c r="K241" s="126"/>
      <c r="L241" s="819"/>
      <c r="M241" s="433"/>
      <c r="N241" s="127"/>
      <c r="O241" s="170"/>
      <c r="P241" s="126"/>
      <c r="Q241" s="366"/>
      <c r="R241" s="366"/>
      <c r="S241" s="843"/>
      <c r="T241" s="844"/>
    </row>
    <row r="242" spans="1:29" s="367" customFormat="1" ht="49.9" hidden="1" customHeight="1">
      <c r="A242" s="432"/>
      <c r="B242" s="592"/>
      <c r="C242" s="455" t="s">
        <v>251</v>
      </c>
      <c r="D242" s="1900" t="s">
        <v>794</v>
      </c>
      <c r="E242" s="1901"/>
      <c r="F242" s="1901"/>
      <c r="G242" s="100"/>
      <c r="H242" s="196"/>
      <c r="I242" s="196"/>
      <c r="J242" s="41"/>
      <c r="K242" s="126"/>
      <c r="L242" s="819"/>
      <c r="M242" s="433"/>
      <c r="N242" s="127"/>
      <c r="O242" s="170"/>
      <c r="P242" s="126"/>
      <c r="Q242" s="366"/>
      <c r="R242" s="366"/>
      <c r="S242" s="843"/>
      <c r="T242" s="844"/>
    </row>
    <row r="243" spans="1:29" s="374" customFormat="1" ht="27" hidden="1" customHeight="1">
      <c r="A243" s="108"/>
      <c r="B243" s="344">
        <v>6</v>
      </c>
      <c r="C243" s="259" t="s">
        <v>491</v>
      </c>
      <c r="D243" s="1959" t="s">
        <v>792</v>
      </c>
      <c r="E243" s="1959"/>
      <c r="F243" s="1959"/>
      <c r="G243" s="260"/>
      <c r="H243" s="260"/>
      <c r="I243" s="260"/>
      <c r="J243" s="261"/>
      <c r="K243" s="261"/>
      <c r="L243" s="791"/>
      <c r="M243" s="702"/>
      <c r="N243" s="261"/>
      <c r="O243" s="170"/>
      <c r="P243" s="846"/>
      <c r="Q243" s="834"/>
      <c r="R243" s="834"/>
      <c r="S243" s="843"/>
      <c r="T243" s="844"/>
    </row>
    <row r="244" spans="1:29" s="427" customFormat="1" ht="94.5" hidden="1">
      <c r="A244" s="108"/>
      <c r="B244" s="344"/>
      <c r="C244" s="7">
        <v>50</v>
      </c>
      <c r="D244" s="11" t="s">
        <v>2699</v>
      </c>
      <c r="E244" s="9" t="s">
        <v>23</v>
      </c>
      <c r="F244" s="125" t="s">
        <v>2700</v>
      </c>
      <c r="G244" s="3">
        <f>417580.5/10000</f>
        <v>41.758049999999997</v>
      </c>
      <c r="H244" s="1427">
        <f>290708/10000</f>
        <v>29.070799999999998</v>
      </c>
      <c r="I244" s="10">
        <f>G244</f>
        <v>41.758049999999997</v>
      </c>
      <c r="J244" s="125" t="s">
        <v>133</v>
      </c>
      <c r="K244" s="9" t="s">
        <v>2701</v>
      </c>
      <c r="L244" s="11" t="s">
        <v>2702</v>
      </c>
      <c r="M244" s="705"/>
      <c r="N244" s="705"/>
      <c r="O244" s="705"/>
      <c r="P244" s="704"/>
      <c r="Q244" s="108"/>
      <c r="R244" s="108"/>
      <c r="S244" s="614">
        <v>1</v>
      </c>
      <c r="T244" s="602">
        <f t="shared" ref="T244:T250" si="7">I244</f>
        <v>41.758049999999997</v>
      </c>
    </row>
    <row r="245" spans="1:29" s="427" customFormat="1" ht="63" hidden="1">
      <c r="A245" s="108"/>
      <c r="B245" s="344"/>
      <c r="C245" s="7">
        <v>51</v>
      </c>
      <c r="D245" s="124" t="s">
        <v>2703</v>
      </c>
      <c r="E245" s="9" t="s">
        <v>75</v>
      </c>
      <c r="F245" s="9" t="s">
        <v>2704</v>
      </c>
      <c r="G245" s="9">
        <v>10.5</v>
      </c>
      <c r="H245" s="9">
        <v>10.5</v>
      </c>
      <c r="I245" s="9">
        <v>10.5</v>
      </c>
      <c r="J245" s="125" t="s">
        <v>133</v>
      </c>
      <c r="K245" s="9" t="s">
        <v>2662</v>
      </c>
      <c r="L245" s="11" t="s">
        <v>2705</v>
      </c>
      <c r="M245" s="705"/>
      <c r="N245" s="705"/>
      <c r="O245" s="705"/>
      <c r="P245" s="704"/>
      <c r="Q245" s="108"/>
      <c r="R245" s="108"/>
      <c r="S245" s="614">
        <v>1</v>
      </c>
      <c r="T245" s="602">
        <f t="shared" si="7"/>
        <v>10.5</v>
      </c>
    </row>
    <row r="246" spans="1:29" s="427" customFormat="1" ht="47.25" hidden="1">
      <c r="A246" s="108"/>
      <c r="B246" s="344"/>
      <c r="C246" s="7">
        <v>52</v>
      </c>
      <c r="D246" s="124" t="s">
        <v>2706</v>
      </c>
      <c r="E246" s="9" t="s">
        <v>75</v>
      </c>
      <c r="F246" s="9" t="s">
        <v>2707</v>
      </c>
      <c r="G246" s="9">
        <v>5.94</v>
      </c>
      <c r="H246" s="9">
        <v>5.7</v>
      </c>
      <c r="I246" s="9">
        <v>5.94</v>
      </c>
      <c r="J246" s="125" t="s">
        <v>133</v>
      </c>
      <c r="K246" s="9" t="s">
        <v>2708</v>
      </c>
      <c r="L246" s="11" t="s">
        <v>2709</v>
      </c>
      <c r="M246" s="705"/>
      <c r="N246" s="705"/>
      <c r="O246" s="705"/>
      <c r="P246" s="704"/>
      <c r="Q246" s="108"/>
      <c r="R246" s="108"/>
      <c r="S246" s="614">
        <v>1</v>
      </c>
      <c r="T246" s="602">
        <f t="shared" si="7"/>
        <v>5.94</v>
      </c>
    </row>
    <row r="247" spans="1:29" s="427" customFormat="1" ht="63" hidden="1">
      <c r="A247" s="108"/>
      <c r="B247" s="344"/>
      <c r="C247" s="7">
        <v>53</v>
      </c>
      <c r="D247" s="11" t="s">
        <v>2710</v>
      </c>
      <c r="E247" s="9" t="s">
        <v>42</v>
      </c>
      <c r="F247" s="9" t="s">
        <v>2711</v>
      </c>
      <c r="G247" s="9">
        <v>20</v>
      </c>
      <c r="H247" s="9">
        <v>20</v>
      </c>
      <c r="I247" s="9">
        <v>20</v>
      </c>
      <c r="J247" s="125" t="s">
        <v>133</v>
      </c>
      <c r="K247" s="9" t="s">
        <v>2712</v>
      </c>
      <c r="L247" s="11" t="s">
        <v>2713</v>
      </c>
      <c r="M247" s="705"/>
      <c r="N247" s="705"/>
      <c r="O247" s="705"/>
      <c r="P247" s="704"/>
      <c r="Q247" s="108"/>
      <c r="R247" s="108"/>
      <c r="S247" s="614"/>
      <c r="T247" s="602"/>
    </row>
    <row r="248" spans="1:29" s="427" customFormat="1" ht="47.25" hidden="1">
      <c r="A248" s="108"/>
      <c r="B248" s="344"/>
      <c r="C248" s="7">
        <v>54</v>
      </c>
      <c r="D248" s="11" t="s">
        <v>2714</v>
      </c>
      <c r="E248" s="9" t="s">
        <v>38</v>
      </c>
      <c r="F248" s="9" t="s">
        <v>2715</v>
      </c>
      <c r="G248" s="9">
        <v>3</v>
      </c>
      <c r="H248" s="9"/>
      <c r="I248" s="9">
        <v>3</v>
      </c>
      <c r="J248" s="125" t="s">
        <v>133</v>
      </c>
      <c r="K248" s="9" t="s">
        <v>2716</v>
      </c>
      <c r="L248" s="11" t="s">
        <v>2717</v>
      </c>
      <c r="M248" s="705"/>
      <c r="N248" s="705"/>
      <c r="O248" s="705"/>
      <c r="P248" s="704"/>
      <c r="Q248" s="108"/>
      <c r="R248" s="108"/>
      <c r="S248" s="614"/>
      <c r="T248" s="602"/>
    </row>
    <row r="249" spans="1:29" s="427" customFormat="1" ht="31.5" hidden="1">
      <c r="A249" s="108"/>
      <c r="B249" s="344"/>
      <c r="C249" s="7">
        <v>55</v>
      </c>
      <c r="D249" s="11" t="s">
        <v>2718</v>
      </c>
      <c r="E249" s="9" t="s">
        <v>657</v>
      </c>
      <c r="F249" s="9" t="s">
        <v>2719</v>
      </c>
      <c r="G249" s="9">
        <v>7.37</v>
      </c>
      <c r="H249" s="9">
        <v>6.6</v>
      </c>
      <c r="I249" s="9">
        <v>7.37</v>
      </c>
      <c r="J249" s="125" t="s">
        <v>133</v>
      </c>
      <c r="K249" s="9" t="s">
        <v>2720</v>
      </c>
      <c r="L249" s="11" t="s">
        <v>2721</v>
      </c>
      <c r="M249" s="705"/>
      <c r="N249" s="705"/>
      <c r="O249" s="705"/>
      <c r="P249" s="704"/>
      <c r="Q249" s="108"/>
      <c r="R249" s="108"/>
      <c r="S249" s="614"/>
      <c r="T249" s="602"/>
    </row>
    <row r="250" spans="1:29" s="427" customFormat="1" ht="63" hidden="1">
      <c r="A250" s="108"/>
      <c r="B250" s="344"/>
      <c r="C250" s="7">
        <v>56</v>
      </c>
      <c r="D250" s="11" t="s">
        <v>2722</v>
      </c>
      <c r="E250" s="9" t="s">
        <v>23</v>
      </c>
      <c r="F250" s="9" t="s">
        <v>2723</v>
      </c>
      <c r="G250" s="9">
        <v>0.3</v>
      </c>
      <c r="H250" s="1428"/>
      <c r="I250" s="9">
        <v>0.3</v>
      </c>
      <c r="J250" s="9" t="s">
        <v>133</v>
      </c>
      <c r="K250" s="9" t="s">
        <v>2652</v>
      </c>
      <c r="L250" s="11" t="s">
        <v>2724</v>
      </c>
      <c r="M250" s="705"/>
      <c r="N250" s="705"/>
      <c r="O250" s="705"/>
      <c r="P250" s="704"/>
      <c r="Q250" s="108"/>
      <c r="R250" s="108"/>
      <c r="S250" s="614">
        <v>1</v>
      </c>
      <c r="T250" s="602">
        <f t="shared" si="7"/>
        <v>0.3</v>
      </c>
    </row>
    <row r="251" spans="1:29" s="382" customFormat="1" hidden="1">
      <c r="A251" s="708"/>
      <c r="B251" s="708"/>
      <c r="C251" s="259" t="s">
        <v>470</v>
      </c>
      <c r="D251" s="1959" t="s">
        <v>795</v>
      </c>
      <c r="E251" s="1959"/>
      <c r="F251" s="1959"/>
      <c r="G251" s="246"/>
      <c r="H251" s="246"/>
      <c r="I251" s="246"/>
      <c r="J251" s="1100"/>
      <c r="K251" s="1100"/>
      <c r="L251" s="1100"/>
      <c r="M251" s="703"/>
      <c r="N251" s="994"/>
      <c r="O251" s="170"/>
      <c r="P251" s="847"/>
      <c r="Q251" s="848"/>
      <c r="R251" s="848"/>
      <c r="S251" s="843"/>
      <c r="T251" s="844"/>
      <c r="U251" s="381"/>
      <c r="V251" s="381"/>
      <c r="W251" s="381"/>
      <c r="X251" s="381"/>
      <c r="Y251" s="381"/>
      <c r="Z251" s="381"/>
      <c r="AA251" s="381"/>
      <c r="AB251" s="381"/>
      <c r="AC251" s="381"/>
    </row>
    <row r="252" spans="1:29" s="427" customFormat="1" ht="31.5" hidden="1">
      <c r="A252" s="108"/>
      <c r="B252" s="344"/>
      <c r="C252" s="7">
        <v>65</v>
      </c>
      <c r="D252" s="11" t="s">
        <v>2725</v>
      </c>
      <c r="E252" s="9" t="s">
        <v>75</v>
      </c>
      <c r="F252" s="9" t="s">
        <v>2726</v>
      </c>
      <c r="G252" s="9">
        <v>7</v>
      </c>
      <c r="H252" s="9">
        <v>6.5</v>
      </c>
      <c r="I252" s="9">
        <v>7</v>
      </c>
      <c r="J252" s="9" t="s">
        <v>133</v>
      </c>
      <c r="K252" s="9" t="s">
        <v>2657</v>
      </c>
      <c r="L252" s="11" t="s">
        <v>2727</v>
      </c>
      <c r="M252" s="705"/>
      <c r="N252" s="705"/>
      <c r="O252" s="705"/>
      <c r="P252" s="704"/>
      <c r="Q252" s="108"/>
      <c r="R252" s="108"/>
      <c r="S252" s="614"/>
      <c r="T252" s="602"/>
    </row>
    <row r="253" spans="1:29" s="367" customFormat="1" hidden="1">
      <c r="A253" s="432"/>
      <c r="B253" s="592"/>
      <c r="C253" s="1945" t="s">
        <v>428</v>
      </c>
      <c r="D253" s="1945"/>
      <c r="E253" s="126"/>
      <c r="F253" s="126"/>
      <c r="G253" s="100"/>
      <c r="H253" s="196"/>
      <c r="I253" s="195"/>
      <c r="J253" s="41"/>
      <c r="K253" s="126"/>
      <c r="L253" s="819"/>
      <c r="M253" s="433"/>
      <c r="N253" s="127"/>
      <c r="O253" s="170"/>
      <c r="P253" s="126"/>
      <c r="Q253" s="366"/>
      <c r="R253" s="366"/>
      <c r="S253" s="843"/>
      <c r="T253" s="844"/>
    </row>
    <row r="254" spans="1:29" s="367" customFormat="1" ht="52.9" hidden="1" customHeight="1">
      <c r="A254" s="432"/>
      <c r="B254" s="592"/>
      <c r="C254" s="455" t="s">
        <v>251</v>
      </c>
      <c r="D254" s="1900" t="s">
        <v>794</v>
      </c>
      <c r="E254" s="1901"/>
      <c r="F254" s="1901"/>
      <c r="G254" s="100"/>
      <c r="H254" s="196"/>
      <c r="I254" s="196"/>
      <c r="J254" s="41"/>
      <c r="K254" s="126"/>
      <c r="L254" s="819"/>
      <c r="M254" s="433"/>
      <c r="N254" s="127"/>
      <c r="O254" s="170"/>
      <c r="P254" s="126"/>
      <c r="Q254" s="366"/>
      <c r="R254" s="366"/>
      <c r="S254" s="843"/>
      <c r="T254" s="844"/>
    </row>
    <row r="255" spans="1:29" s="383" customFormat="1" hidden="1">
      <c r="A255" s="92"/>
      <c r="B255" s="344"/>
      <c r="C255" s="203" t="s">
        <v>491</v>
      </c>
      <c r="D255" s="1963" t="s">
        <v>792</v>
      </c>
      <c r="E255" s="1954"/>
      <c r="F255" s="1954"/>
      <c r="G255" s="204"/>
      <c r="H255" s="204"/>
      <c r="I255" s="204"/>
      <c r="J255" s="202"/>
      <c r="K255" s="201"/>
      <c r="L255" s="849"/>
      <c r="M255" s="710"/>
      <c r="N255" s="204"/>
      <c r="O255" s="170"/>
      <c r="P255" s="170"/>
      <c r="Q255" s="835"/>
      <c r="R255" s="835"/>
      <c r="S255" s="843"/>
      <c r="T255" s="844"/>
    </row>
    <row r="256" spans="1:29" s="25" customFormat="1" ht="63" hidden="1">
      <c r="A256" s="92"/>
      <c r="B256" s="344"/>
      <c r="C256" s="632">
        <v>53</v>
      </c>
      <c r="D256" s="199" t="s">
        <v>146</v>
      </c>
      <c r="E256" s="197" t="s">
        <v>71</v>
      </c>
      <c r="F256" s="197" t="s">
        <v>147</v>
      </c>
      <c r="G256" s="198">
        <v>0.32</v>
      </c>
      <c r="H256" s="198">
        <v>0.32</v>
      </c>
      <c r="I256" s="198">
        <v>0.32</v>
      </c>
      <c r="J256" s="197" t="s">
        <v>227</v>
      </c>
      <c r="K256" s="197" t="s">
        <v>148</v>
      </c>
      <c r="L256" s="199" t="s">
        <v>149</v>
      </c>
      <c r="M256" s="197"/>
      <c r="N256" s="197"/>
      <c r="O256" s="92"/>
      <c r="P256" s="92"/>
      <c r="Q256" s="92"/>
      <c r="R256" s="92"/>
      <c r="S256" s="614">
        <v>1</v>
      </c>
      <c r="T256" s="602">
        <f t="shared" ref="T256:T259" si="8">I256</f>
        <v>0.32</v>
      </c>
    </row>
    <row r="257" spans="1:20" s="25" customFormat="1" ht="63" hidden="1">
      <c r="A257" s="92"/>
      <c r="B257" s="344"/>
      <c r="C257" s="632">
        <v>54</v>
      </c>
      <c r="D257" s="199" t="s">
        <v>151</v>
      </c>
      <c r="E257" s="197" t="s">
        <v>71</v>
      </c>
      <c r="F257" s="197" t="s">
        <v>152</v>
      </c>
      <c r="G257" s="198">
        <v>0.10299999999999999</v>
      </c>
      <c r="H257" s="198"/>
      <c r="I257" s="198">
        <v>5.1999999999999998E-2</v>
      </c>
      <c r="J257" s="197" t="s">
        <v>227</v>
      </c>
      <c r="K257" s="197" t="s">
        <v>143</v>
      </c>
      <c r="L257" s="199" t="s">
        <v>153</v>
      </c>
      <c r="M257" s="197"/>
      <c r="N257" s="197"/>
      <c r="O257" s="92"/>
      <c r="P257" s="92"/>
      <c r="Q257" s="92"/>
      <c r="R257" s="92"/>
      <c r="S257" s="614">
        <v>1</v>
      </c>
      <c r="T257" s="602">
        <f t="shared" si="8"/>
        <v>5.1999999999999998E-2</v>
      </c>
    </row>
    <row r="258" spans="1:20" s="25" customFormat="1" ht="94.5" hidden="1">
      <c r="A258" s="92"/>
      <c r="B258" s="344"/>
      <c r="C258" s="632">
        <v>55</v>
      </c>
      <c r="D258" s="199" t="s">
        <v>568</v>
      </c>
      <c r="E258" s="197" t="s">
        <v>293</v>
      </c>
      <c r="F258" s="197" t="s">
        <v>294</v>
      </c>
      <c r="G258" s="197">
        <v>2.52</v>
      </c>
      <c r="H258" s="198">
        <v>0.04</v>
      </c>
      <c r="I258" s="197">
        <v>2.17</v>
      </c>
      <c r="J258" s="197" t="s">
        <v>227</v>
      </c>
      <c r="K258" s="197" t="s">
        <v>569</v>
      </c>
      <c r="L258" s="199" t="s">
        <v>295</v>
      </c>
      <c r="M258" s="198"/>
      <c r="N258" s="198"/>
      <c r="O258" s="92"/>
      <c r="P258" s="92"/>
      <c r="Q258" s="92"/>
      <c r="R258" s="92"/>
      <c r="S258" s="614">
        <v>1</v>
      </c>
      <c r="T258" s="602">
        <f t="shared" si="8"/>
        <v>2.17</v>
      </c>
    </row>
    <row r="259" spans="1:20" s="25" customFormat="1" ht="78.75" hidden="1">
      <c r="A259" s="92"/>
      <c r="B259" s="344"/>
      <c r="C259" s="632">
        <v>57</v>
      </c>
      <c r="D259" s="199" t="s">
        <v>577</v>
      </c>
      <c r="E259" s="197" t="s">
        <v>293</v>
      </c>
      <c r="F259" s="197" t="s">
        <v>294</v>
      </c>
      <c r="G259" s="197">
        <v>2.52</v>
      </c>
      <c r="H259" s="198">
        <v>0.28999999999999998</v>
      </c>
      <c r="I259" s="197">
        <v>0.35000000000000009</v>
      </c>
      <c r="J259" s="197" t="s">
        <v>227</v>
      </c>
      <c r="K259" s="197" t="s">
        <v>569</v>
      </c>
      <c r="L259" s="199" t="s">
        <v>295</v>
      </c>
      <c r="M259" s="197"/>
      <c r="N259" s="197"/>
      <c r="O259" s="92"/>
      <c r="P259" s="92"/>
      <c r="Q259" s="92"/>
      <c r="R259" s="92"/>
      <c r="S259" s="614">
        <v>1</v>
      </c>
      <c r="T259" s="602">
        <f t="shared" si="8"/>
        <v>0.35000000000000009</v>
      </c>
    </row>
    <row r="260" spans="1:20" s="383" customFormat="1" hidden="1">
      <c r="A260" s="92"/>
      <c r="B260" s="344"/>
      <c r="C260" s="200" t="s">
        <v>470</v>
      </c>
      <c r="D260" s="1953" t="s">
        <v>795</v>
      </c>
      <c r="E260" s="1954"/>
      <c r="F260" s="1954"/>
      <c r="G260" s="202"/>
      <c r="H260" s="202"/>
      <c r="I260" s="202"/>
      <c r="J260" s="202"/>
      <c r="K260" s="202"/>
      <c r="L260" s="850"/>
      <c r="M260" s="711"/>
      <c r="N260" s="202"/>
      <c r="O260" s="170"/>
      <c r="P260" s="170"/>
      <c r="Q260" s="835"/>
      <c r="R260" s="835"/>
      <c r="S260" s="843"/>
      <c r="T260" s="844"/>
    </row>
    <row r="261" spans="1:20" s="923" customFormat="1" ht="31.5" hidden="1">
      <c r="A261" s="125"/>
      <c r="B261" s="920"/>
      <c r="C261" s="92">
        <v>81</v>
      </c>
      <c r="D261" s="92" t="s">
        <v>1022</v>
      </c>
      <c r="E261" s="92" t="s">
        <v>75</v>
      </c>
      <c r="F261" s="92" t="s">
        <v>99</v>
      </c>
      <c r="G261" s="75">
        <v>41.7</v>
      </c>
      <c r="H261" s="75">
        <v>39.51</v>
      </c>
      <c r="I261" s="75">
        <v>41.7</v>
      </c>
      <c r="J261" s="92" t="s">
        <v>47</v>
      </c>
      <c r="K261" s="92" t="s">
        <v>1023</v>
      </c>
      <c r="L261" s="723" t="s">
        <v>1024</v>
      </c>
      <c r="M261" s="921"/>
      <c r="N261" s="921"/>
      <c r="O261" s="125"/>
      <c r="P261" s="125"/>
      <c r="Q261" s="922"/>
      <c r="R261" s="922"/>
      <c r="S261" s="64"/>
      <c r="T261" s="63"/>
    </row>
    <row r="262" spans="1:20" s="923" customFormat="1" ht="47.25" hidden="1">
      <c r="A262" s="125"/>
      <c r="B262" s="920"/>
      <c r="C262" s="92">
        <v>82</v>
      </c>
      <c r="D262" s="92" t="s">
        <v>1025</v>
      </c>
      <c r="E262" s="92" t="s">
        <v>75</v>
      </c>
      <c r="F262" s="92" t="s">
        <v>1026</v>
      </c>
      <c r="G262" s="75">
        <v>5.92</v>
      </c>
      <c r="H262" s="75">
        <v>5.5</v>
      </c>
      <c r="I262" s="75">
        <v>5.92</v>
      </c>
      <c r="J262" s="92" t="s">
        <v>47</v>
      </c>
      <c r="K262" s="92" t="s">
        <v>143</v>
      </c>
      <c r="L262" s="723" t="s">
        <v>1027</v>
      </c>
      <c r="M262" s="921"/>
      <c r="N262" s="921"/>
      <c r="O262" s="125"/>
      <c r="P262" s="125"/>
      <c r="Q262" s="922"/>
      <c r="R262" s="922"/>
      <c r="S262" s="64"/>
      <c r="T262" s="63"/>
    </row>
    <row r="263" spans="1:20" s="923" customFormat="1" ht="47.25" hidden="1">
      <c r="A263" s="125"/>
      <c r="B263" s="920"/>
      <c r="C263" s="92">
        <v>83</v>
      </c>
      <c r="D263" s="92" t="s">
        <v>1028</v>
      </c>
      <c r="E263" s="92" t="s">
        <v>75</v>
      </c>
      <c r="F263" s="92" t="s">
        <v>1029</v>
      </c>
      <c r="G263" s="75">
        <v>8.3000000000000007</v>
      </c>
      <c r="H263" s="75"/>
      <c r="I263" s="75">
        <v>8.3000000000000007</v>
      </c>
      <c r="J263" s="92" t="s">
        <v>47</v>
      </c>
      <c r="K263" s="92" t="s">
        <v>1030</v>
      </c>
      <c r="L263" s="723" t="s">
        <v>1031</v>
      </c>
      <c r="M263" s="921"/>
      <c r="N263" s="921"/>
      <c r="O263" s="125"/>
      <c r="P263" s="125"/>
      <c r="Q263" s="922"/>
      <c r="R263" s="922"/>
      <c r="S263" s="64"/>
      <c r="T263" s="63"/>
    </row>
    <row r="264" spans="1:20" s="923" customFormat="1" ht="47.25" hidden="1">
      <c r="A264" s="125"/>
      <c r="B264" s="920"/>
      <c r="C264" s="92">
        <v>84</v>
      </c>
      <c r="D264" s="92" t="s">
        <v>1032</v>
      </c>
      <c r="E264" s="92" t="s">
        <v>75</v>
      </c>
      <c r="F264" s="92" t="s">
        <v>1033</v>
      </c>
      <c r="G264" s="75">
        <v>20</v>
      </c>
      <c r="H264" s="75">
        <v>19.149999999999999</v>
      </c>
      <c r="I264" s="75">
        <v>20</v>
      </c>
      <c r="J264" s="92" t="s">
        <v>47</v>
      </c>
      <c r="K264" s="92" t="s">
        <v>48</v>
      </c>
      <c r="L264" s="723" t="s">
        <v>1034</v>
      </c>
      <c r="M264" s="921"/>
      <c r="N264" s="921"/>
      <c r="O264" s="125"/>
      <c r="P264" s="125"/>
      <c r="Q264" s="922"/>
      <c r="R264" s="922"/>
      <c r="S264" s="64"/>
      <c r="T264" s="63"/>
    </row>
    <row r="265" spans="1:20" s="923" customFormat="1" ht="31.5" hidden="1">
      <c r="A265" s="125"/>
      <c r="B265" s="920"/>
      <c r="C265" s="92">
        <v>85</v>
      </c>
      <c r="D265" s="92" t="s">
        <v>1035</v>
      </c>
      <c r="E265" s="92" t="s">
        <v>75</v>
      </c>
      <c r="F265" s="92" t="s">
        <v>1036</v>
      </c>
      <c r="G265" s="75">
        <v>5.97</v>
      </c>
      <c r="H265" s="75">
        <v>5.97</v>
      </c>
      <c r="I265" s="75">
        <v>5.97</v>
      </c>
      <c r="J265" s="92" t="s">
        <v>47</v>
      </c>
      <c r="K265" s="92" t="s">
        <v>136</v>
      </c>
      <c r="L265" s="723" t="s">
        <v>1037</v>
      </c>
      <c r="M265" s="921"/>
      <c r="N265" s="921"/>
      <c r="O265" s="125"/>
      <c r="P265" s="125"/>
      <c r="Q265" s="922"/>
      <c r="R265" s="922"/>
      <c r="S265" s="64"/>
      <c r="T265" s="63"/>
    </row>
    <row r="266" spans="1:20" s="26" customFormat="1" ht="48" hidden="1" customHeight="1">
      <c r="A266" s="92"/>
      <c r="B266" s="344"/>
      <c r="C266" s="92">
        <v>86</v>
      </c>
      <c r="D266" s="92" t="s">
        <v>1038</v>
      </c>
      <c r="E266" s="92" t="s">
        <v>75</v>
      </c>
      <c r="F266" s="92" t="s">
        <v>1039</v>
      </c>
      <c r="G266" s="75">
        <v>12</v>
      </c>
      <c r="H266" s="75">
        <v>11.65</v>
      </c>
      <c r="I266" s="75">
        <v>12</v>
      </c>
      <c r="J266" s="92" t="s">
        <v>47</v>
      </c>
      <c r="K266" s="92" t="s">
        <v>141</v>
      </c>
      <c r="L266" s="723" t="s">
        <v>1040</v>
      </c>
      <c r="M266" s="197"/>
      <c r="N266" s="197"/>
      <c r="O266" s="75"/>
      <c r="P266" s="92"/>
      <c r="Q266" s="92"/>
      <c r="R266" s="92"/>
    </row>
    <row r="267" spans="1:20" s="367" customFormat="1" ht="15.75" hidden="1" customHeight="1">
      <c r="A267" s="432"/>
      <c r="B267" s="592"/>
      <c r="C267" s="455" t="s">
        <v>252</v>
      </c>
      <c r="D267" s="1900" t="s">
        <v>1130</v>
      </c>
      <c r="E267" s="1901"/>
      <c r="F267" s="1901"/>
      <c r="G267" s="100"/>
      <c r="H267" s="196"/>
      <c r="I267" s="196"/>
      <c r="J267" s="274"/>
      <c r="K267" s="152"/>
      <c r="L267" s="819"/>
      <c r="M267" s="433"/>
      <c r="N267" s="127"/>
      <c r="O267" s="170"/>
      <c r="P267" s="126"/>
      <c r="Q267" s="366"/>
      <c r="R267" s="366"/>
      <c r="S267" s="843"/>
      <c r="T267" s="844"/>
    </row>
    <row r="268" spans="1:20" s="25" customFormat="1" ht="98.45" hidden="1" customHeight="1">
      <c r="A268" s="92"/>
      <c r="B268" s="344"/>
      <c r="C268" s="205"/>
      <c r="D268" s="199"/>
      <c r="E268" s="197"/>
      <c r="F268" s="197"/>
      <c r="G268" s="197"/>
      <c r="H268" s="197"/>
      <c r="I268" s="197"/>
      <c r="J268" s="197"/>
      <c r="K268" s="197"/>
      <c r="L268" s="199"/>
      <c r="M268" s="197"/>
      <c r="N268" s="197">
        <v>1</v>
      </c>
      <c r="O268" s="92"/>
      <c r="P268" s="92"/>
      <c r="Q268" s="92"/>
      <c r="R268" s="92"/>
      <c r="S268" s="26"/>
      <c r="T268" s="26"/>
    </row>
    <row r="269" spans="1:20" s="367" customFormat="1" ht="15.75" hidden="1" customHeight="1">
      <c r="A269" s="432"/>
      <c r="B269" s="592"/>
      <c r="C269" s="1945" t="s">
        <v>429</v>
      </c>
      <c r="D269" s="1945"/>
      <c r="E269" s="126"/>
      <c r="F269" s="126"/>
      <c r="G269" s="100"/>
      <c r="H269" s="196"/>
      <c r="I269" s="195"/>
      <c r="J269" s="41"/>
      <c r="K269" s="126"/>
      <c r="L269" s="819"/>
      <c r="M269" s="433"/>
      <c r="N269" s="127"/>
      <c r="O269" s="170"/>
      <c r="P269" s="126"/>
      <c r="Q269" s="366"/>
      <c r="R269" s="366"/>
      <c r="S269" s="843"/>
      <c r="T269" s="844"/>
    </row>
    <row r="270" spans="1:20" s="367" customFormat="1" ht="46.9" hidden="1" customHeight="1">
      <c r="A270" s="432"/>
      <c r="B270" s="592"/>
      <c r="C270" s="455" t="s">
        <v>251</v>
      </c>
      <c r="D270" s="1900" t="s">
        <v>794</v>
      </c>
      <c r="E270" s="1901"/>
      <c r="F270" s="1901"/>
      <c r="G270" s="100"/>
      <c r="H270" s="196"/>
      <c r="I270" s="196"/>
      <c r="J270" s="41"/>
      <c r="K270" s="126"/>
      <c r="L270" s="819"/>
      <c r="M270" s="433"/>
      <c r="N270" s="127"/>
      <c r="O270" s="170"/>
      <c r="P270" s="126"/>
      <c r="Q270" s="366"/>
      <c r="R270" s="366"/>
      <c r="S270" s="843"/>
      <c r="T270" s="844"/>
    </row>
    <row r="271" spans="1:20" s="367" customFormat="1" ht="22.9" hidden="1" customHeight="1">
      <c r="A271" s="432"/>
      <c r="B271" s="592"/>
      <c r="C271" s="455" t="s">
        <v>491</v>
      </c>
      <c r="D271" s="1936" t="s">
        <v>792</v>
      </c>
      <c r="E271" s="1937"/>
      <c r="F271" s="1938"/>
      <c r="G271" s="100"/>
      <c r="H271" s="196"/>
      <c r="I271" s="196"/>
      <c r="J271" s="41"/>
      <c r="K271" s="126"/>
      <c r="L271" s="819"/>
      <c r="M271" s="433"/>
      <c r="N271" s="127"/>
      <c r="O271" s="170"/>
      <c r="P271" s="126"/>
      <c r="Q271" s="366"/>
      <c r="R271" s="366"/>
      <c r="S271" s="843"/>
      <c r="T271" s="844"/>
    </row>
    <row r="272" spans="1:20" s="30" customFormat="1" ht="39" hidden="1" customHeight="1">
      <c r="A272" s="432"/>
      <c r="B272" s="592"/>
      <c r="C272" s="927">
        <v>71</v>
      </c>
      <c r="D272" s="930" t="s">
        <v>2817</v>
      </c>
      <c r="E272" s="927" t="s">
        <v>63</v>
      </c>
      <c r="F272" s="927" t="s">
        <v>2818</v>
      </c>
      <c r="G272" s="927">
        <v>0.6</v>
      </c>
      <c r="H272" s="927"/>
      <c r="I272" s="927">
        <v>0.6</v>
      </c>
      <c r="J272" s="927" t="s">
        <v>374</v>
      </c>
      <c r="K272" s="927" t="s">
        <v>745</v>
      </c>
      <c r="L272" s="930" t="s">
        <v>2819</v>
      </c>
      <c r="M272" s="47"/>
      <c r="N272" s="47"/>
      <c r="O272" s="433"/>
      <c r="P272" s="432"/>
      <c r="Q272" s="432"/>
      <c r="R272" s="432"/>
      <c r="S272" s="614">
        <v>1</v>
      </c>
      <c r="T272" s="602">
        <f>I272</f>
        <v>0.6</v>
      </c>
    </row>
    <row r="273" spans="1:76" s="30" customFormat="1" ht="39" hidden="1" customHeight="1">
      <c r="A273" s="432"/>
      <c r="B273" s="592"/>
      <c r="C273" s="927">
        <v>72</v>
      </c>
      <c r="D273" s="930" t="s">
        <v>389</v>
      </c>
      <c r="E273" s="927" t="s">
        <v>12</v>
      </c>
      <c r="F273" s="927" t="s">
        <v>390</v>
      </c>
      <c r="G273" s="931">
        <v>0.2</v>
      </c>
      <c r="H273" s="931"/>
      <c r="I273" s="929">
        <v>0.2</v>
      </c>
      <c r="J273" s="927" t="s">
        <v>374</v>
      </c>
      <c r="K273" s="927" t="s">
        <v>1071</v>
      </c>
      <c r="L273" s="930" t="s">
        <v>391</v>
      </c>
      <c r="M273" s="47"/>
      <c r="N273" s="47"/>
      <c r="O273" s="433"/>
      <c r="P273" s="432"/>
      <c r="Q273" s="432"/>
      <c r="R273" s="432"/>
      <c r="S273" s="614"/>
      <c r="T273" s="602"/>
    </row>
    <row r="274" spans="1:76" s="30" customFormat="1" ht="39" hidden="1" customHeight="1">
      <c r="A274" s="432"/>
      <c r="B274" s="592"/>
      <c r="C274" s="927">
        <v>73</v>
      </c>
      <c r="D274" s="930" t="s">
        <v>512</v>
      </c>
      <c r="E274" s="927" t="s">
        <v>513</v>
      </c>
      <c r="F274" s="927" t="s">
        <v>514</v>
      </c>
      <c r="G274" s="927">
        <v>45.25</v>
      </c>
      <c r="H274" s="927">
        <v>0.85</v>
      </c>
      <c r="I274" s="927">
        <v>0.85</v>
      </c>
      <c r="J274" s="927" t="s">
        <v>49</v>
      </c>
      <c r="K274" s="927" t="s">
        <v>1072</v>
      </c>
      <c r="L274" s="930" t="s">
        <v>515</v>
      </c>
      <c r="M274" s="47"/>
      <c r="N274" s="47"/>
      <c r="O274" s="433"/>
      <c r="P274" s="432"/>
      <c r="Q274" s="432"/>
      <c r="R274" s="432"/>
      <c r="S274" s="614"/>
      <c r="T274" s="602"/>
    </row>
    <row r="275" spans="1:76" s="30" customFormat="1" ht="39" hidden="1" customHeight="1">
      <c r="A275" s="432"/>
      <c r="B275" s="592"/>
      <c r="C275" s="927">
        <v>74</v>
      </c>
      <c r="D275" s="933" t="s">
        <v>523</v>
      </c>
      <c r="E275" s="933" t="s">
        <v>75</v>
      </c>
      <c r="F275" s="927" t="s">
        <v>524</v>
      </c>
      <c r="G275" s="933">
        <v>12.94</v>
      </c>
      <c r="H275" s="933">
        <v>12.94</v>
      </c>
      <c r="I275" s="933">
        <v>12.94</v>
      </c>
      <c r="J275" s="927" t="s">
        <v>49</v>
      </c>
      <c r="K275" s="927" t="s">
        <v>384</v>
      </c>
      <c r="L275" s="934" t="s">
        <v>1073</v>
      </c>
      <c r="M275" s="47"/>
      <c r="N275" s="47"/>
      <c r="O275" s="433"/>
      <c r="P275" s="432"/>
      <c r="Q275" s="432"/>
      <c r="R275" s="432"/>
      <c r="S275" s="614"/>
      <c r="T275" s="602"/>
    </row>
    <row r="276" spans="1:76" s="428" customFormat="1" ht="63.6" hidden="1" customHeight="1">
      <c r="A276" s="77"/>
      <c r="B276" s="345"/>
      <c r="C276" s="927">
        <v>75</v>
      </c>
      <c r="D276" s="933" t="s">
        <v>525</v>
      </c>
      <c r="E276" s="933" t="s">
        <v>75</v>
      </c>
      <c r="F276" s="927" t="s">
        <v>526</v>
      </c>
      <c r="G276" s="933">
        <v>21</v>
      </c>
      <c r="H276" s="927">
        <v>21</v>
      </c>
      <c r="I276" s="929">
        <v>21</v>
      </c>
      <c r="J276" s="927" t="s">
        <v>49</v>
      </c>
      <c r="K276" s="927" t="s">
        <v>1074</v>
      </c>
      <c r="L276" s="934" t="s">
        <v>1075</v>
      </c>
      <c r="M276" s="47"/>
      <c r="N276" s="47"/>
      <c r="O276" s="47"/>
      <c r="P276" s="92"/>
      <c r="Q276" s="77"/>
      <c r="R276" s="77"/>
      <c r="S276" s="614">
        <v>1</v>
      </c>
      <c r="T276" s="602">
        <f>I276</f>
        <v>21</v>
      </c>
    </row>
    <row r="277" spans="1:76" s="384" customFormat="1" ht="23.25" hidden="1" customHeight="1">
      <c r="A277" s="77"/>
      <c r="B277" s="345"/>
      <c r="C277" s="186" t="s">
        <v>470</v>
      </c>
      <c r="D277" s="1965" t="s">
        <v>796</v>
      </c>
      <c r="E277" s="1966"/>
      <c r="F277" s="1967"/>
      <c r="G277" s="186"/>
      <c r="H277" s="186"/>
      <c r="I277" s="186"/>
      <c r="J277" s="186"/>
      <c r="K277" s="186"/>
      <c r="L277" s="790"/>
      <c r="M277" s="626"/>
      <c r="N277" s="186"/>
      <c r="O277" s="170"/>
      <c r="P277" s="170"/>
      <c r="Q277" s="841"/>
      <c r="R277" s="841"/>
      <c r="S277" s="843"/>
      <c r="T277" s="844"/>
    </row>
    <row r="278" spans="1:76" s="937" customFormat="1" ht="38.25" hidden="1">
      <c r="A278" s="7"/>
      <c r="B278" s="935"/>
      <c r="C278" s="884">
        <v>80</v>
      </c>
      <c r="D278" s="1291" t="s">
        <v>1076</v>
      </c>
      <c r="E278" s="938" t="s">
        <v>75</v>
      </c>
      <c r="F278" s="1292" t="s">
        <v>1077</v>
      </c>
      <c r="G278" s="1293">
        <v>9.5</v>
      </c>
      <c r="H278" s="939">
        <v>7.54</v>
      </c>
      <c r="I278" s="1293">
        <v>9.5</v>
      </c>
      <c r="J278" s="884" t="s">
        <v>49</v>
      </c>
      <c r="K278" s="1292" t="s">
        <v>502</v>
      </c>
      <c r="L278" s="1294" t="s">
        <v>1078</v>
      </c>
      <c r="M278" s="8"/>
      <c r="N278" s="8"/>
      <c r="O278" s="125"/>
      <c r="P278" s="125"/>
      <c r="Q278" s="936"/>
      <c r="R278" s="936"/>
      <c r="S278" s="64"/>
      <c r="T278" s="63"/>
    </row>
    <row r="279" spans="1:76" s="90" customFormat="1" ht="25.5" hidden="1">
      <c r="A279" s="77"/>
      <c r="B279" s="345"/>
      <c r="C279" s="884">
        <v>81</v>
      </c>
      <c r="D279" s="1291" t="s">
        <v>1079</v>
      </c>
      <c r="E279" s="938" t="s">
        <v>75</v>
      </c>
      <c r="F279" s="1292" t="s">
        <v>1080</v>
      </c>
      <c r="G279" s="1293">
        <v>12</v>
      </c>
      <c r="H279" s="939">
        <v>12</v>
      </c>
      <c r="I279" s="1293">
        <v>12</v>
      </c>
      <c r="J279" s="884" t="s">
        <v>49</v>
      </c>
      <c r="K279" s="1292" t="s">
        <v>447</v>
      </c>
      <c r="L279" s="1294" t="s">
        <v>1081</v>
      </c>
      <c r="M279" s="47"/>
      <c r="N279" s="47"/>
      <c r="O279" s="47"/>
      <c r="P279" s="92"/>
      <c r="Q279" s="77"/>
      <c r="R279" s="77"/>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row>
    <row r="280" spans="1:76" s="367" customFormat="1" ht="15.75" hidden="1" customHeight="1">
      <c r="A280" s="432"/>
      <c r="B280" s="592"/>
      <c r="C280" s="455" t="s">
        <v>252</v>
      </c>
      <c r="D280" s="1900" t="s">
        <v>1130</v>
      </c>
      <c r="E280" s="1901"/>
      <c r="F280" s="1901"/>
      <c r="G280" s="100"/>
      <c r="H280" s="196"/>
      <c r="I280" s="196"/>
      <c r="J280" s="274"/>
      <c r="K280" s="152"/>
      <c r="L280" s="819"/>
      <c r="M280" s="433"/>
      <c r="N280" s="127"/>
      <c r="O280" s="170"/>
      <c r="P280" s="126"/>
      <c r="Q280" s="366"/>
      <c r="R280" s="366"/>
      <c r="S280" s="843"/>
      <c r="T280" s="844"/>
    </row>
    <row r="281" spans="1:76" s="83" customFormat="1" ht="76.150000000000006" hidden="1" customHeight="1">
      <c r="A281" s="47"/>
      <c r="B281" s="346"/>
      <c r="C281" s="92"/>
      <c r="D281" s="165"/>
      <c r="E281" s="712"/>
      <c r="F281" s="92"/>
      <c r="G281" s="496"/>
      <c r="H281" s="92"/>
      <c r="I281" s="75"/>
      <c r="J281" s="92"/>
      <c r="K281" s="92"/>
      <c r="L281" s="713"/>
      <c r="M281" s="713"/>
      <c r="N281" s="713">
        <v>1</v>
      </c>
      <c r="O281" s="165"/>
      <c r="P281" s="47"/>
      <c r="Q281" s="47"/>
      <c r="R281" s="47"/>
    </row>
    <row r="282" spans="1:76" s="367" customFormat="1" hidden="1">
      <c r="A282" s="432"/>
      <c r="B282" s="592"/>
      <c r="C282" s="1945" t="s">
        <v>430</v>
      </c>
      <c r="D282" s="1945"/>
      <c r="E282" s="126"/>
      <c r="F282" s="126"/>
      <c r="G282" s="100"/>
      <c r="H282" s="196"/>
      <c r="I282" s="195"/>
      <c r="J282" s="41"/>
      <c r="K282" s="126"/>
      <c r="L282" s="819"/>
      <c r="M282" s="433"/>
      <c r="N282" s="127"/>
      <c r="O282" s="170"/>
      <c r="P282" s="126"/>
      <c r="Q282" s="366"/>
      <c r="R282" s="366"/>
      <c r="S282" s="843"/>
      <c r="T282" s="844"/>
    </row>
    <row r="283" spans="1:76" s="367" customFormat="1" ht="46.9" hidden="1" customHeight="1">
      <c r="A283" s="432"/>
      <c r="B283" s="592"/>
      <c r="C283" s="455" t="s">
        <v>251</v>
      </c>
      <c r="D283" s="1900" t="s">
        <v>794</v>
      </c>
      <c r="E283" s="1901"/>
      <c r="F283" s="1901"/>
      <c r="G283" s="100"/>
      <c r="H283" s="196"/>
      <c r="I283" s="196"/>
      <c r="J283" s="41"/>
      <c r="K283" s="126"/>
      <c r="L283" s="819"/>
      <c r="M283" s="433"/>
      <c r="N283" s="127"/>
      <c r="O283" s="170"/>
      <c r="P283" s="126"/>
      <c r="Q283" s="366"/>
      <c r="R283" s="366"/>
      <c r="S283" s="843"/>
      <c r="T283" s="844"/>
    </row>
    <row r="284" spans="1:76" s="385" customFormat="1" ht="20.45" hidden="1" customHeight="1">
      <c r="A284" s="714"/>
      <c r="B284" s="715"/>
      <c r="C284" s="229" t="s">
        <v>491</v>
      </c>
      <c r="D284" s="1968" t="s">
        <v>792</v>
      </c>
      <c r="E284" s="1969"/>
      <c r="F284" s="1970"/>
      <c r="G284" s="228"/>
      <c r="H284" s="228"/>
      <c r="I284" s="228"/>
      <c r="J284" s="241"/>
      <c r="K284" s="241"/>
      <c r="L284" s="241"/>
      <c r="M284" s="717"/>
      <c r="N284" s="241"/>
      <c r="O284" s="170"/>
      <c r="P284" s="851"/>
      <c r="Q284" s="852"/>
      <c r="R284" s="853"/>
      <c r="S284" s="843"/>
      <c r="T284" s="844"/>
    </row>
    <row r="285" spans="1:76" s="429" customFormat="1" ht="41.45" hidden="1" customHeight="1">
      <c r="A285" s="714"/>
      <c r="B285" s="715"/>
      <c r="C285" s="1312">
        <v>62</v>
      </c>
      <c r="D285" s="1313" t="s">
        <v>2876</v>
      </c>
      <c r="E285" s="1312" t="s">
        <v>75</v>
      </c>
      <c r="F285" s="1312" t="s">
        <v>2877</v>
      </c>
      <c r="G285" s="1311">
        <v>100.9</v>
      </c>
      <c r="H285" s="1311">
        <v>91.81</v>
      </c>
      <c r="I285" s="1311">
        <v>2.1</v>
      </c>
      <c r="J285" s="1323" t="s">
        <v>50</v>
      </c>
      <c r="K285" s="1324" t="s">
        <v>2878</v>
      </c>
      <c r="L285" s="1307" t="s">
        <v>2879</v>
      </c>
      <c r="M285" s="242"/>
      <c r="N285" s="242"/>
      <c r="O285" s="242"/>
      <c r="P285" s="242"/>
      <c r="Q285" s="242"/>
      <c r="R285" s="714"/>
      <c r="S285" s="614">
        <v>1</v>
      </c>
      <c r="T285" s="602">
        <f>I285</f>
        <v>2.1</v>
      </c>
    </row>
    <row r="286" spans="1:76" s="429" customFormat="1" ht="68.45" hidden="1" customHeight="1">
      <c r="A286" s="714"/>
      <c r="B286" s="715"/>
      <c r="C286" s="1312">
        <v>64</v>
      </c>
      <c r="D286" s="1325" t="s">
        <v>2880</v>
      </c>
      <c r="E286" s="1326" t="s">
        <v>63</v>
      </c>
      <c r="F286" s="1326" t="s">
        <v>2881</v>
      </c>
      <c r="G286" s="1306">
        <v>0.42</v>
      </c>
      <c r="H286" s="1306"/>
      <c r="I286" s="1306">
        <v>0.42</v>
      </c>
      <c r="J286" s="1326" t="s">
        <v>50</v>
      </c>
      <c r="K286" s="1326" t="s">
        <v>2860</v>
      </c>
      <c r="L286" s="1325" t="s">
        <v>2882</v>
      </c>
      <c r="M286" s="242"/>
      <c r="N286" s="242"/>
      <c r="O286" s="242"/>
      <c r="P286" s="242"/>
      <c r="Q286" s="242"/>
      <c r="R286" s="714"/>
      <c r="S286" s="614">
        <v>1</v>
      </c>
      <c r="T286" s="602">
        <f>I286</f>
        <v>0.42</v>
      </c>
    </row>
    <row r="287" spans="1:76" s="429" customFormat="1" ht="68.45" hidden="1" customHeight="1">
      <c r="A287" s="714"/>
      <c r="B287" s="715"/>
      <c r="C287" s="1312">
        <v>65</v>
      </c>
      <c r="D287" s="1325" t="s">
        <v>2883</v>
      </c>
      <c r="E287" s="1326" t="s">
        <v>63</v>
      </c>
      <c r="F287" s="1326" t="s">
        <v>2881</v>
      </c>
      <c r="G287" s="1306">
        <v>0.05</v>
      </c>
      <c r="H287" s="1306">
        <v>0.05</v>
      </c>
      <c r="I287" s="1306">
        <v>0.05</v>
      </c>
      <c r="J287" s="1326" t="s">
        <v>50</v>
      </c>
      <c r="K287" s="1326" t="s">
        <v>2878</v>
      </c>
      <c r="L287" s="1325" t="s">
        <v>2884</v>
      </c>
      <c r="M287" s="242"/>
      <c r="N287" s="242"/>
      <c r="O287" s="242"/>
      <c r="P287" s="242"/>
      <c r="Q287" s="242"/>
      <c r="R287" s="714"/>
      <c r="S287" s="614"/>
      <c r="T287" s="602"/>
    </row>
    <row r="288" spans="1:76" s="429" customFormat="1" ht="68.45" hidden="1" customHeight="1">
      <c r="A288" s="714"/>
      <c r="B288" s="715"/>
      <c r="C288" s="1312">
        <v>66</v>
      </c>
      <c r="D288" s="1313" t="s">
        <v>2885</v>
      </c>
      <c r="E288" s="1312" t="s">
        <v>63</v>
      </c>
      <c r="F288" s="1312" t="s">
        <v>2886</v>
      </c>
      <c r="G288" s="1311">
        <v>0.96</v>
      </c>
      <c r="H288" s="1311">
        <v>0.65</v>
      </c>
      <c r="I288" s="1311">
        <v>0.65</v>
      </c>
      <c r="J288" s="1312" t="s">
        <v>50</v>
      </c>
      <c r="K288" s="1312" t="s">
        <v>2887</v>
      </c>
      <c r="L288" s="1307" t="s">
        <v>2888</v>
      </c>
      <c r="M288" s="242"/>
      <c r="N288" s="242"/>
      <c r="O288" s="242"/>
      <c r="P288" s="242"/>
      <c r="Q288" s="242"/>
      <c r="R288" s="714"/>
      <c r="S288" s="614"/>
      <c r="T288" s="602"/>
    </row>
    <row r="289" spans="1:36" s="386" customFormat="1" ht="23.45" hidden="1" customHeight="1">
      <c r="A289" s="718"/>
      <c r="B289" s="719"/>
      <c r="C289" s="229" t="s">
        <v>470</v>
      </c>
      <c r="D289" s="1942" t="s">
        <v>795</v>
      </c>
      <c r="E289" s="1943"/>
      <c r="F289" s="1944"/>
      <c r="G289" s="231"/>
      <c r="H289" s="231"/>
      <c r="I289" s="231"/>
      <c r="J289" s="229"/>
      <c r="K289" s="229"/>
      <c r="L289" s="230"/>
      <c r="M289" s="716"/>
      <c r="N289" s="229"/>
      <c r="O289" s="170"/>
      <c r="P289" s="229"/>
      <c r="Q289" s="854"/>
      <c r="R289" s="855"/>
      <c r="S289" s="843"/>
      <c r="T289" s="844"/>
    </row>
    <row r="290" spans="1:36" s="147" customFormat="1" ht="53.45" hidden="1" customHeight="1">
      <c r="A290" s="714"/>
      <c r="B290" s="715"/>
      <c r="C290" s="1312">
        <v>75</v>
      </c>
      <c r="D290" s="1313" t="s">
        <v>2889</v>
      </c>
      <c r="E290" s="1312" t="s">
        <v>75</v>
      </c>
      <c r="F290" s="1312" t="s">
        <v>2890</v>
      </c>
      <c r="G290" s="1311">
        <v>20</v>
      </c>
      <c r="H290" s="1311"/>
      <c r="I290" s="1311">
        <v>20</v>
      </c>
      <c r="J290" s="1327" t="s">
        <v>2829</v>
      </c>
      <c r="K290" s="1312" t="s">
        <v>2855</v>
      </c>
      <c r="L290" s="1307" t="s">
        <v>2891</v>
      </c>
      <c r="M290" s="242"/>
      <c r="N290" s="242"/>
      <c r="O290" s="242"/>
      <c r="P290" s="242"/>
      <c r="Q290" s="242"/>
      <c r="R290" s="714"/>
      <c r="S290" s="720"/>
      <c r="T290" s="720"/>
    </row>
    <row r="291" spans="1:36" s="147" customFormat="1" ht="53.45" hidden="1" customHeight="1">
      <c r="A291" s="714"/>
      <c r="B291" s="715"/>
      <c r="C291" s="1312">
        <v>76</v>
      </c>
      <c r="D291" s="1313" t="s">
        <v>2892</v>
      </c>
      <c r="E291" s="1312" t="s">
        <v>75</v>
      </c>
      <c r="F291" s="1312" t="s">
        <v>2893</v>
      </c>
      <c r="G291" s="1311">
        <v>50.44</v>
      </c>
      <c r="H291" s="1311"/>
      <c r="I291" s="1311">
        <f>G291</f>
        <v>50.44</v>
      </c>
      <c r="J291" s="1327" t="s">
        <v>2829</v>
      </c>
      <c r="K291" s="1312" t="s">
        <v>2823</v>
      </c>
      <c r="L291" s="1307" t="s">
        <v>2894</v>
      </c>
      <c r="M291" s="242"/>
      <c r="N291" s="242"/>
      <c r="O291" s="242"/>
      <c r="P291" s="242"/>
      <c r="Q291" s="242"/>
      <c r="R291" s="714"/>
      <c r="S291" s="720"/>
      <c r="T291" s="720"/>
    </row>
    <row r="292" spans="1:36" s="147" customFormat="1" ht="53.45" hidden="1" customHeight="1">
      <c r="A292" s="714"/>
      <c r="B292" s="715"/>
      <c r="C292" s="1312">
        <v>77</v>
      </c>
      <c r="D292" s="1313" t="s">
        <v>2895</v>
      </c>
      <c r="E292" s="1312" t="s">
        <v>12</v>
      </c>
      <c r="F292" s="1312" t="s">
        <v>2896</v>
      </c>
      <c r="G292" s="1311">
        <v>0.06</v>
      </c>
      <c r="H292" s="1311"/>
      <c r="I292" s="1311">
        <v>0.06</v>
      </c>
      <c r="J292" s="1327" t="s">
        <v>2829</v>
      </c>
      <c r="K292" s="1312" t="s">
        <v>2836</v>
      </c>
      <c r="L292" s="1307" t="s">
        <v>2897</v>
      </c>
      <c r="M292" s="242"/>
      <c r="N292" s="242"/>
      <c r="O292" s="242"/>
      <c r="P292" s="242"/>
      <c r="Q292" s="242"/>
      <c r="R292" s="714"/>
      <c r="S292" s="720"/>
      <c r="T292" s="720"/>
    </row>
    <row r="293" spans="1:36" s="147" customFormat="1" ht="52.15" hidden="1" customHeight="1">
      <c r="A293" s="714"/>
      <c r="B293" s="715"/>
      <c r="C293" s="1312">
        <v>78</v>
      </c>
      <c r="D293" s="1325" t="s">
        <v>2898</v>
      </c>
      <c r="E293" s="1326" t="s">
        <v>38</v>
      </c>
      <c r="F293" s="1326" t="s">
        <v>2899</v>
      </c>
      <c r="G293" s="1306">
        <v>31.5</v>
      </c>
      <c r="H293" s="1306"/>
      <c r="I293" s="1306">
        <v>7.5</v>
      </c>
      <c r="J293" s="1326" t="s">
        <v>50</v>
      </c>
      <c r="K293" s="1326" t="s">
        <v>2874</v>
      </c>
      <c r="L293" s="1325" t="s">
        <v>2900</v>
      </c>
      <c r="M293" s="242"/>
      <c r="N293" s="242"/>
      <c r="O293" s="242"/>
      <c r="P293" s="242"/>
      <c r="Q293" s="242"/>
      <c r="R293" s="714"/>
      <c r="S293" s="720"/>
      <c r="T293" s="720"/>
    </row>
    <row r="294" spans="1:36" s="367" customFormat="1" ht="15.75" hidden="1" customHeight="1">
      <c r="A294" s="432"/>
      <c r="B294" s="592"/>
      <c r="C294" s="455" t="s">
        <v>252</v>
      </c>
      <c r="D294" s="1900" t="s">
        <v>1130</v>
      </c>
      <c r="E294" s="1901"/>
      <c r="F294" s="1901"/>
      <c r="G294" s="100"/>
      <c r="H294" s="196"/>
      <c r="I294" s="196"/>
      <c r="J294" s="274"/>
      <c r="K294" s="152"/>
      <c r="L294" s="819"/>
      <c r="M294" s="433"/>
      <c r="N294" s="127"/>
      <c r="O294" s="170"/>
      <c r="P294" s="126"/>
      <c r="Q294" s="366"/>
      <c r="R294" s="366"/>
      <c r="S294" s="843"/>
      <c r="T294" s="844"/>
    </row>
    <row r="295" spans="1:36" s="29" customFormat="1" ht="91.15" hidden="1" customHeight="1">
      <c r="A295" s="434"/>
      <c r="B295" s="721"/>
      <c r="C295" s="1326">
        <v>23</v>
      </c>
      <c r="D295" s="1325" t="s">
        <v>2921</v>
      </c>
      <c r="E295" s="1326" t="s">
        <v>12</v>
      </c>
      <c r="F295" s="1326" t="s">
        <v>2922</v>
      </c>
      <c r="G295" s="1306">
        <v>0.23</v>
      </c>
      <c r="H295" s="1306"/>
      <c r="I295" s="1328">
        <v>0.04</v>
      </c>
      <c r="J295" s="1326" t="s">
        <v>50</v>
      </c>
      <c r="K295" s="1326" t="s">
        <v>2923</v>
      </c>
      <c r="L295" s="1325" t="s">
        <v>2924</v>
      </c>
      <c r="M295" s="496"/>
      <c r="N295" s="496"/>
      <c r="O295" s="434"/>
      <c r="P295" s="434"/>
      <c r="Q295" s="434"/>
      <c r="R295" s="434"/>
      <c r="S295" s="722"/>
      <c r="T295" s="722"/>
    </row>
    <row r="296" spans="1:36" s="367" customFormat="1" hidden="1">
      <c r="A296" s="432"/>
      <c r="B296" s="592"/>
      <c r="C296" s="1945" t="s">
        <v>431</v>
      </c>
      <c r="D296" s="1945"/>
      <c r="E296" s="126"/>
      <c r="F296" s="126"/>
      <c r="G296" s="100"/>
      <c r="H296" s="196"/>
      <c r="I296" s="195"/>
      <c r="J296" s="41"/>
      <c r="K296" s="126"/>
      <c r="L296" s="819"/>
      <c r="M296" s="433"/>
      <c r="N296" s="127"/>
      <c r="O296" s="170"/>
      <c r="P296" s="126"/>
      <c r="Q296" s="366"/>
      <c r="R296" s="366"/>
      <c r="S296" s="843"/>
      <c r="T296" s="844"/>
    </row>
    <row r="297" spans="1:36" s="367" customFormat="1" ht="60" hidden="1" customHeight="1">
      <c r="A297" s="432"/>
      <c r="B297" s="592"/>
      <c r="C297" s="455" t="s">
        <v>251</v>
      </c>
      <c r="D297" s="1900" t="s">
        <v>794</v>
      </c>
      <c r="E297" s="1901"/>
      <c r="F297" s="1901"/>
      <c r="G297" s="100"/>
      <c r="H297" s="196"/>
      <c r="I297" s="196"/>
      <c r="J297" s="41"/>
      <c r="K297" s="126"/>
      <c r="L297" s="819"/>
      <c r="M297" s="433"/>
      <c r="N297" s="127"/>
      <c r="O297" s="170"/>
      <c r="P297" s="126"/>
      <c r="Q297" s="366"/>
      <c r="R297" s="366"/>
      <c r="S297" s="843"/>
      <c r="T297" s="844"/>
    </row>
    <row r="298" spans="1:36" s="64" customFormat="1" ht="84" hidden="1" customHeight="1">
      <c r="A298" s="611"/>
      <c r="B298" s="612"/>
      <c r="C298" s="1332">
        <v>27</v>
      </c>
      <c r="D298" s="1331" t="s">
        <v>2969</v>
      </c>
      <c r="E298" s="1329" t="s">
        <v>75</v>
      </c>
      <c r="F298" s="1329" t="s">
        <v>2970</v>
      </c>
      <c r="G298" s="1330">
        <v>72.5</v>
      </c>
      <c r="H298" s="1330"/>
      <c r="I298" s="1330">
        <v>72.5</v>
      </c>
      <c r="J298" s="1329" t="s">
        <v>2933</v>
      </c>
      <c r="K298" s="1329" t="s">
        <v>2960</v>
      </c>
      <c r="L298" s="1329" t="s">
        <v>2971</v>
      </c>
      <c r="M298" s="496"/>
      <c r="N298" s="496"/>
      <c r="O298" s="724"/>
      <c r="P298" s="611"/>
      <c r="Q298" s="611"/>
      <c r="R298" s="611"/>
      <c r="S298" s="614">
        <v>1</v>
      </c>
      <c r="T298" s="602">
        <f>I298</f>
        <v>72.5</v>
      </c>
      <c r="U298" s="128"/>
      <c r="V298" s="128"/>
      <c r="W298" s="128"/>
      <c r="X298" s="128"/>
      <c r="Y298" s="128"/>
      <c r="Z298" s="128"/>
      <c r="AA298" s="128"/>
      <c r="AB298" s="128"/>
      <c r="AC298" s="128"/>
      <c r="AD298" s="128"/>
      <c r="AE298" s="128"/>
      <c r="AF298" s="128"/>
      <c r="AG298" s="128"/>
      <c r="AH298" s="128"/>
      <c r="AI298" s="128"/>
      <c r="AJ298" s="128"/>
    </row>
    <row r="299" spans="1:36" s="367" customFormat="1" hidden="1">
      <c r="A299" s="432"/>
      <c r="B299" s="592"/>
      <c r="C299" s="1945" t="s">
        <v>432</v>
      </c>
      <c r="D299" s="1945"/>
      <c r="E299" s="126"/>
      <c r="F299" s="126"/>
      <c r="G299" s="100"/>
      <c r="H299" s="196"/>
      <c r="I299" s="195"/>
      <c r="J299" s="41"/>
      <c r="K299" s="126"/>
      <c r="L299" s="819"/>
      <c r="M299" s="433"/>
      <c r="N299" s="127"/>
      <c r="O299" s="170"/>
      <c r="P299" s="126"/>
      <c r="Q299" s="366"/>
      <c r="R299" s="366"/>
      <c r="S299" s="843"/>
      <c r="T299" s="844"/>
    </row>
    <row r="300" spans="1:36" s="367" customFormat="1" ht="48" hidden="1" customHeight="1">
      <c r="A300" s="432"/>
      <c r="B300" s="592"/>
      <c r="C300" s="455" t="s">
        <v>251</v>
      </c>
      <c r="D300" s="1900" t="s">
        <v>794</v>
      </c>
      <c r="E300" s="1901"/>
      <c r="F300" s="1901"/>
      <c r="G300" s="100"/>
      <c r="H300" s="196"/>
      <c r="I300" s="196"/>
      <c r="J300" s="41"/>
      <c r="K300" s="126"/>
      <c r="L300" s="819"/>
      <c r="M300" s="433"/>
      <c r="N300" s="127"/>
      <c r="O300" s="170"/>
      <c r="P300" s="126"/>
      <c r="Q300" s="366"/>
      <c r="R300" s="366"/>
      <c r="S300" s="843"/>
      <c r="T300" s="844"/>
    </row>
    <row r="301" spans="1:36" s="64" customFormat="1" ht="157.5" hidden="1">
      <c r="A301" s="611"/>
      <c r="B301" s="612"/>
      <c r="C301" s="941">
        <v>37</v>
      </c>
      <c r="D301" s="942" t="s">
        <v>1118</v>
      </c>
      <c r="E301" s="941" t="s">
        <v>23</v>
      </c>
      <c r="F301" s="941" t="s">
        <v>308</v>
      </c>
      <c r="G301" s="941">
        <v>7.7767999999999997</v>
      </c>
      <c r="H301" s="942"/>
      <c r="I301" s="941">
        <v>7.7767999999999997</v>
      </c>
      <c r="J301" s="941" t="s">
        <v>53</v>
      </c>
      <c r="K301" s="941" t="s">
        <v>165</v>
      </c>
      <c r="L301" s="942" t="s">
        <v>1119</v>
      </c>
      <c r="M301" s="725"/>
      <c r="N301" s="725"/>
      <c r="O301" s="725"/>
      <c r="P301" s="611"/>
      <c r="Q301" s="611"/>
      <c r="R301" s="611"/>
      <c r="S301" s="614">
        <v>1</v>
      </c>
      <c r="T301" s="602">
        <f t="shared" ref="T301:T306" si="9">I301</f>
        <v>7.7767999999999997</v>
      </c>
    </row>
    <row r="302" spans="1:36" s="64" customFormat="1" ht="126" hidden="1">
      <c r="A302" s="611"/>
      <c r="B302" s="612"/>
      <c r="C302" s="941">
        <v>39</v>
      </c>
      <c r="D302" s="942" t="s">
        <v>309</v>
      </c>
      <c r="E302" s="941" t="s">
        <v>32</v>
      </c>
      <c r="F302" s="941" t="s">
        <v>310</v>
      </c>
      <c r="G302" s="941">
        <v>55.7</v>
      </c>
      <c r="H302" s="942"/>
      <c r="I302" s="941">
        <v>55.7</v>
      </c>
      <c r="J302" s="941" t="s">
        <v>53</v>
      </c>
      <c r="K302" s="941" t="s">
        <v>165</v>
      </c>
      <c r="L302" s="942" t="s">
        <v>1120</v>
      </c>
      <c r="M302" s="622"/>
      <c r="N302" s="622"/>
      <c r="O302" s="725"/>
      <c r="P302" s="611"/>
      <c r="Q302" s="611"/>
      <c r="R302" s="611"/>
      <c r="S302" s="614">
        <v>1</v>
      </c>
      <c r="T302" s="602">
        <f t="shared" si="9"/>
        <v>55.7</v>
      </c>
    </row>
    <row r="303" spans="1:36" s="64" customFormat="1" ht="63" hidden="1">
      <c r="A303" s="611"/>
      <c r="B303" s="612"/>
      <c r="C303" s="941">
        <v>40</v>
      </c>
      <c r="D303" s="942" t="s">
        <v>311</v>
      </c>
      <c r="E303" s="941" t="s">
        <v>32</v>
      </c>
      <c r="F303" s="941" t="s">
        <v>312</v>
      </c>
      <c r="G303" s="941">
        <v>0.98150000000000004</v>
      </c>
      <c r="H303" s="942"/>
      <c r="I303" s="941">
        <v>0.5</v>
      </c>
      <c r="J303" s="941" t="s">
        <v>53</v>
      </c>
      <c r="K303" s="941" t="s">
        <v>165</v>
      </c>
      <c r="L303" s="942" t="s">
        <v>1121</v>
      </c>
      <c r="M303" s="622"/>
      <c r="N303" s="622"/>
      <c r="O303" s="725"/>
      <c r="P303" s="611"/>
      <c r="Q303" s="611"/>
      <c r="R303" s="611"/>
      <c r="S303" s="614">
        <v>1</v>
      </c>
      <c r="T303" s="602">
        <f t="shared" si="9"/>
        <v>0.5</v>
      </c>
    </row>
    <row r="304" spans="1:36" s="64" customFormat="1" ht="63" hidden="1">
      <c r="A304" s="611"/>
      <c r="B304" s="612"/>
      <c r="C304" s="941">
        <v>46</v>
      </c>
      <c r="D304" s="942" t="s">
        <v>320</v>
      </c>
      <c r="E304" s="941" t="s">
        <v>63</v>
      </c>
      <c r="F304" s="941" t="s">
        <v>64</v>
      </c>
      <c r="G304" s="941">
        <v>2.5000000000000001E-2</v>
      </c>
      <c r="H304" s="942"/>
      <c r="I304" s="941">
        <v>2.5000000000000001E-2</v>
      </c>
      <c r="J304" s="941" t="s">
        <v>53</v>
      </c>
      <c r="K304" s="941" t="s">
        <v>321</v>
      </c>
      <c r="L304" s="862" t="s">
        <v>1122</v>
      </c>
      <c r="M304" s="622"/>
      <c r="N304" s="622"/>
      <c r="O304" s="622"/>
      <c r="P304" s="611"/>
      <c r="Q304" s="611"/>
      <c r="R304" s="611"/>
      <c r="S304" s="614">
        <v>1</v>
      </c>
      <c r="T304" s="602">
        <f t="shared" si="9"/>
        <v>2.5000000000000001E-2</v>
      </c>
    </row>
    <row r="305" spans="1:38" s="64" customFormat="1" ht="110.25" hidden="1">
      <c r="A305" s="611"/>
      <c r="B305" s="612"/>
      <c r="C305" s="941">
        <v>47</v>
      </c>
      <c r="D305" s="942" t="s">
        <v>748</v>
      </c>
      <c r="E305" s="945" t="s">
        <v>38</v>
      </c>
      <c r="F305" s="941" t="s">
        <v>749</v>
      </c>
      <c r="G305" s="941">
        <v>0.38</v>
      </c>
      <c r="H305" s="942"/>
      <c r="I305" s="941">
        <v>1.29E-2</v>
      </c>
      <c r="J305" s="941" t="s">
        <v>53</v>
      </c>
      <c r="K305" s="941" t="s">
        <v>298</v>
      </c>
      <c r="L305" s="942" t="s">
        <v>1123</v>
      </c>
      <c r="M305" s="622"/>
      <c r="N305" s="622"/>
      <c r="O305" s="619"/>
      <c r="P305" s="611"/>
      <c r="Q305" s="611"/>
      <c r="R305" s="611"/>
      <c r="S305" s="614">
        <v>1</v>
      </c>
      <c r="T305" s="602">
        <f t="shared" si="9"/>
        <v>1.29E-2</v>
      </c>
    </row>
    <row r="306" spans="1:38" s="64" customFormat="1" ht="78.75" hidden="1">
      <c r="A306" s="611"/>
      <c r="B306" s="612"/>
      <c r="C306" s="946">
        <v>50</v>
      </c>
      <c r="D306" s="862" t="s">
        <v>1124</v>
      </c>
      <c r="E306" s="861" t="s">
        <v>32</v>
      </c>
      <c r="F306" s="861" t="s">
        <v>1125</v>
      </c>
      <c r="G306" s="861">
        <v>301.85000000000002</v>
      </c>
      <c r="H306" s="861"/>
      <c r="I306" s="861">
        <v>69.34</v>
      </c>
      <c r="J306" s="861" t="s">
        <v>53</v>
      </c>
      <c r="K306" s="861" t="s">
        <v>1126</v>
      </c>
      <c r="L306" s="863" t="s">
        <v>1127</v>
      </c>
      <c r="M306" s="47"/>
      <c r="N306" s="47"/>
      <c r="O306" s="92">
        <v>1</v>
      </c>
      <c r="P306" s="608">
        <f>I306</f>
        <v>69.34</v>
      </c>
      <c r="Q306" s="611"/>
      <c r="R306" s="611"/>
      <c r="S306" s="614">
        <v>1</v>
      </c>
      <c r="T306" s="602">
        <f t="shared" si="9"/>
        <v>69.34</v>
      </c>
    </row>
    <row r="307" spans="1:38" s="367" customFormat="1" ht="21.6" hidden="1" customHeight="1">
      <c r="A307" s="432"/>
      <c r="B307" s="592"/>
      <c r="C307" s="455" t="s">
        <v>252</v>
      </c>
      <c r="D307" s="1900" t="s">
        <v>1130</v>
      </c>
      <c r="E307" s="1901"/>
      <c r="F307" s="1901"/>
      <c r="G307" s="100"/>
      <c r="H307" s="196"/>
      <c r="I307" s="196"/>
      <c r="J307" s="274"/>
      <c r="K307" s="152"/>
      <c r="L307" s="819"/>
      <c r="M307" s="433"/>
      <c r="N307" s="127"/>
      <c r="O307" s="170"/>
      <c r="P307" s="126"/>
      <c r="Q307" s="366"/>
      <c r="R307" s="366"/>
      <c r="S307" s="843"/>
      <c r="T307" s="844"/>
    </row>
    <row r="308" spans="1:38" s="64" customFormat="1" ht="114.6" hidden="1" customHeight="1">
      <c r="A308" s="611"/>
      <c r="B308" s="612"/>
      <c r="C308" s="726"/>
      <c r="D308" s="47"/>
      <c r="E308" s="107"/>
      <c r="F308" s="92"/>
      <c r="G308" s="198"/>
      <c r="H308" s="198"/>
      <c r="I308" s="198"/>
      <c r="J308" s="197"/>
      <c r="K308" s="92"/>
      <c r="L308" s="47"/>
      <c r="M308" s="92"/>
      <c r="N308" s="92"/>
      <c r="O308" s="92">
        <v>1</v>
      </c>
      <c r="P308" s="608">
        <f>I308</f>
        <v>0</v>
      </c>
      <c r="Q308" s="611"/>
      <c r="R308" s="611"/>
      <c r="S308" s="614"/>
      <c r="T308" s="614"/>
    </row>
    <row r="309" spans="1:38" s="367" customFormat="1" hidden="1">
      <c r="A309" s="432"/>
      <c r="B309" s="592"/>
      <c r="C309" s="1945" t="s">
        <v>433</v>
      </c>
      <c r="D309" s="1945"/>
      <c r="E309" s="126"/>
      <c r="F309" s="126"/>
      <c r="G309" s="100"/>
      <c r="H309" s="196"/>
      <c r="I309" s="195"/>
      <c r="J309" s="41"/>
      <c r="K309" s="126"/>
      <c r="L309" s="819"/>
      <c r="M309" s="433"/>
      <c r="N309" s="127"/>
      <c r="O309" s="170"/>
      <c r="P309" s="126"/>
      <c r="Q309" s="366"/>
      <c r="R309" s="366"/>
      <c r="S309" s="843"/>
      <c r="T309" s="844"/>
    </row>
    <row r="310" spans="1:38" s="367" customFormat="1" ht="50.45" hidden="1" customHeight="1">
      <c r="A310" s="432"/>
      <c r="B310" s="592"/>
      <c r="C310" s="455" t="s">
        <v>251</v>
      </c>
      <c r="D310" s="1900" t="s">
        <v>794</v>
      </c>
      <c r="E310" s="1901"/>
      <c r="F310" s="1901"/>
      <c r="G310" s="100"/>
      <c r="H310" s="196"/>
      <c r="I310" s="196"/>
      <c r="J310" s="41"/>
      <c r="K310" s="126"/>
      <c r="L310" s="819"/>
      <c r="M310" s="433"/>
      <c r="N310" s="127"/>
      <c r="O310" s="170"/>
      <c r="P310" s="126"/>
      <c r="Q310" s="366"/>
      <c r="R310" s="366"/>
      <c r="S310" s="843"/>
      <c r="T310" s="844"/>
    </row>
    <row r="311" spans="1:38" s="374" customFormat="1" ht="23.25" hidden="1" customHeight="1">
      <c r="A311" s="108"/>
      <c r="B311" s="343"/>
      <c r="C311" s="186" t="s">
        <v>470</v>
      </c>
      <c r="D311" s="187" t="s">
        <v>792</v>
      </c>
      <c r="E311" s="186"/>
      <c r="F311" s="186"/>
      <c r="G311" s="186"/>
      <c r="H311" s="186"/>
      <c r="I311" s="186"/>
      <c r="J311" s="186"/>
      <c r="K311" s="186"/>
      <c r="L311" s="790"/>
      <c r="M311" s="626"/>
      <c r="N311" s="186"/>
      <c r="O311" s="170"/>
      <c r="P311" s="833"/>
      <c r="Q311" s="834"/>
      <c r="R311" s="834"/>
      <c r="S311" s="843"/>
      <c r="T311" s="844"/>
      <c r="U311" s="376"/>
      <c r="V311" s="376"/>
      <c r="W311" s="376"/>
      <c r="X311" s="376"/>
      <c r="Y311" s="376"/>
      <c r="Z311" s="376"/>
      <c r="AA311" s="376"/>
      <c r="AB311" s="376"/>
      <c r="AC311" s="376"/>
      <c r="AD311" s="376"/>
      <c r="AE311" s="376"/>
      <c r="AF311" s="376"/>
      <c r="AG311" s="376"/>
      <c r="AH311" s="376"/>
      <c r="AI311" s="376"/>
      <c r="AJ311" s="376"/>
      <c r="AK311" s="376"/>
      <c r="AL311" s="376"/>
    </row>
    <row r="312" spans="1:38" s="427" customFormat="1" ht="78" hidden="1" customHeight="1">
      <c r="A312" s="108"/>
      <c r="B312" s="343"/>
      <c r="C312" s="1333">
        <v>1</v>
      </c>
      <c r="D312" s="1337" t="s">
        <v>3032</v>
      </c>
      <c r="E312" s="1340" t="s">
        <v>23</v>
      </c>
      <c r="F312" s="1333" t="s">
        <v>3033</v>
      </c>
      <c r="G312" s="1341">
        <v>0.5</v>
      </c>
      <c r="H312" s="1336">
        <v>0.5</v>
      </c>
      <c r="I312" s="1342">
        <v>0.5</v>
      </c>
      <c r="J312" s="1334" t="s">
        <v>58</v>
      </c>
      <c r="K312" s="1333" t="s">
        <v>3034</v>
      </c>
      <c r="L312" s="1334" t="s">
        <v>3035</v>
      </c>
      <c r="M312" s="47"/>
      <c r="N312" s="47"/>
      <c r="O312" s="12"/>
      <c r="P312" s="108"/>
      <c r="Q312" s="108"/>
      <c r="R312" s="108"/>
      <c r="S312" s="614">
        <v>1</v>
      </c>
      <c r="T312" s="602">
        <f>I312</f>
        <v>0.5</v>
      </c>
      <c r="U312" s="430"/>
      <c r="V312" s="430"/>
      <c r="W312" s="430"/>
      <c r="X312" s="430"/>
      <c r="Y312" s="430"/>
      <c r="Z312" s="430"/>
      <c r="AA312" s="430"/>
      <c r="AB312" s="430"/>
      <c r="AC312" s="430"/>
      <c r="AD312" s="430"/>
      <c r="AE312" s="430"/>
      <c r="AF312" s="430"/>
      <c r="AG312" s="430"/>
      <c r="AH312" s="430"/>
      <c r="AI312" s="430"/>
      <c r="AJ312" s="430"/>
      <c r="AK312" s="430"/>
      <c r="AL312" s="430"/>
    </row>
    <row r="313" spans="1:38" s="427" customFormat="1" ht="78" hidden="1" customHeight="1">
      <c r="A313" s="108"/>
      <c r="B313" s="343"/>
      <c r="C313" s="1333">
        <v>2</v>
      </c>
      <c r="D313" s="1337" t="s">
        <v>3036</v>
      </c>
      <c r="E313" s="1340" t="s">
        <v>63</v>
      </c>
      <c r="F313" s="1333" t="s">
        <v>609</v>
      </c>
      <c r="G313" s="1341">
        <v>0.7</v>
      </c>
      <c r="H313" s="1336">
        <v>0.7</v>
      </c>
      <c r="I313" s="1342">
        <v>0.7</v>
      </c>
      <c r="J313" s="1334" t="s">
        <v>58</v>
      </c>
      <c r="K313" s="1333" t="s">
        <v>3037</v>
      </c>
      <c r="L313" s="1334" t="s">
        <v>3038</v>
      </c>
      <c r="M313" s="47"/>
      <c r="N313" s="47"/>
      <c r="O313" s="783"/>
      <c r="P313" s="108"/>
      <c r="Q313" s="108"/>
      <c r="R313" s="108"/>
      <c r="S313" s="614"/>
      <c r="T313" s="602"/>
      <c r="U313" s="430"/>
      <c r="V313" s="430"/>
      <c r="W313" s="430"/>
      <c r="X313" s="430"/>
      <c r="Y313" s="430"/>
      <c r="Z313" s="430"/>
      <c r="AA313" s="430"/>
      <c r="AB313" s="430"/>
      <c r="AC313" s="430"/>
      <c r="AD313" s="430"/>
      <c r="AE313" s="430"/>
      <c r="AF313" s="430"/>
      <c r="AG313" s="430"/>
      <c r="AH313" s="430"/>
      <c r="AI313" s="430"/>
      <c r="AJ313" s="430"/>
      <c r="AK313" s="430"/>
      <c r="AL313" s="430"/>
    </row>
    <row r="314" spans="1:38" s="427" customFormat="1" ht="78" hidden="1" customHeight="1">
      <c r="A314" s="108"/>
      <c r="B314" s="343"/>
      <c r="C314" s="1333">
        <v>3</v>
      </c>
      <c r="D314" s="1334" t="s">
        <v>3039</v>
      </c>
      <c r="E314" s="1340" t="s">
        <v>75</v>
      </c>
      <c r="F314" s="1333" t="s">
        <v>3040</v>
      </c>
      <c r="G314" s="1341">
        <v>10.7</v>
      </c>
      <c r="H314" s="1336">
        <v>10.27</v>
      </c>
      <c r="I314" s="1342">
        <v>10.7</v>
      </c>
      <c r="J314" s="1334" t="s">
        <v>58</v>
      </c>
      <c r="K314" s="1333" t="s">
        <v>3041</v>
      </c>
      <c r="L314" s="1334" t="s">
        <v>3042</v>
      </c>
      <c r="M314" s="47"/>
      <c r="N314" s="47"/>
      <c r="O314" s="783"/>
      <c r="P314" s="108"/>
      <c r="Q314" s="108"/>
      <c r="R314" s="108"/>
      <c r="S314" s="614"/>
      <c r="T314" s="602"/>
      <c r="U314" s="430"/>
      <c r="V314" s="430"/>
      <c r="W314" s="430"/>
      <c r="X314" s="430"/>
      <c r="Y314" s="430"/>
      <c r="Z314" s="430"/>
      <c r="AA314" s="430"/>
      <c r="AB314" s="430"/>
      <c r="AC314" s="430"/>
      <c r="AD314" s="430"/>
      <c r="AE314" s="430"/>
      <c r="AF314" s="430"/>
      <c r="AG314" s="430"/>
      <c r="AH314" s="430"/>
      <c r="AI314" s="430"/>
      <c r="AJ314" s="430"/>
      <c r="AK314" s="430"/>
      <c r="AL314" s="430"/>
    </row>
    <row r="315" spans="1:38" s="427" customFormat="1" ht="78" hidden="1" customHeight="1">
      <c r="A315" s="108"/>
      <c r="B315" s="343"/>
      <c r="C315" s="1333">
        <v>4</v>
      </c>
      <c r="D315" s="1334" t="s">
        <v>3043</v>
      </c>
      <c r="E315" s="1340" t="s">
        <v>75</v>
      </c>
      <c r="F315" s="1333" t="s">
        <v>3040</v>
      </c>
      <c r="G315" s="1341">
        <v>15.3</v>
      </c>
      <c r="H315" s="1336">
        <v>15.3</v>
      </c>
      <c r="I315" s="1342">
        <v>15.3</v>
      </c>
      <c r="J315" s="1334" t="s">
        <v>58</v>
      </c>
      <c r="K315" s="1333" t="s">
        <v>3020</v>
      </c>
      <c r="L315" s="1334" t="s">
        <v>3044</v>
      </c>
      <c r="M315" s="47"/>
      <c r="N315" s="47"/>
      <c r="O315" s="783"/>
      <c r="P315" s="108"/>
      <c r="Q315" s="108"/>
      <c r="R315" s="108"/>
      <c r="S315" s="614"/>
      <c r="T315" s="602"/>
      <c r="U315" s="430"/>
      <c r="V315" s="430"/>
      <c r="W315" s="430"/>
      <c r="X315" s="430"/>
      <c r="Y315" s="430"/>
      <c r="Z315" s="430"/>
      <c r="AA315" s="430"/>
      <c r="AB315" s="430"/>
      <c r="AC315" s="430"/>
      <c r="AD315" s="430"/>
      <c r="AE315" s="430"/>
      <c r="AF315" s="430"/>
      <c r="AG315" s="430"/>
      <c r="AH315" s="430"/>
      <c r="AI315" s="430"/>
      <c r="AJ315" s="430"/>
      <c r="AK315" s="430"/>
      <c r="AL315" s="430"/>
    </row>
    <row r="316" spans="1:38" s="427" customFormat="1" ht="78" hidden="1" customHeight="1">
      <c r="A316" s="108"/>
      <c r="B316" s="343"/>
      <c r="C316" s="1333">
        <v>5</v>
      </c>
      <c r="D316" s="1345" t="s">
        <v>3045</v>
      </c>
      <c r="E316" s="1333" t="s">
        <v>23</v>
      </c>
      <c r="F316" s="1344" t="s">
        <v>3046</v>
      </c>
      <c r="G316" s="1336">
        <v>0.6</v>
      </c>
      <c r="H316" s="1333"/>
      <c r="I316" s="1333">
        <v>0.6</v>
      </c>
      <c r="J316" s="1333" t="s">
        <v>58</v>
      </c>
      <c r="K316" s="1333" t="s">
        <v>3034</v>
      </c>
      <c r="L316" s="1345" t="s">
        <v>3047</v>
      </c>
      <c r="M316" s="47"/>
      <c r="N316" s="47"/>
      <c r="O316" s="783"/>
      <c r="P316" s="108"/>
      <c r="Q316" s="108"/>
      <c r="R316" s="108"/>
      <c r="S316" s="614"/>
      <c r="T316" s="602"/>
      <c r="U316" s="430"/>
      <c r="V316" s="430"/>
      <c r="W316" s="430"/>
      <c r="X316" s="430"/>
      <c r="Y316" s="430"/>
      <c r="Z316" s="430"/>
      <c r="AA316" s="430"/>
      <c r="AB316" s="430"/>
      <c r="AC316" s="430"/>
      <c r="AD316" s="430"/>
      <c r="AE316" s="430"/>
      <c r="AF316" s="430"/>
      <c r="AG316" s="430"/>
      <c r="AH316" s="430"/>
      <c r="AI316" s="430"/>
      <c r="AJ316" s="430"/>
      <c r="AK316" s="430"/>
      <c r="AL316" s="430"/>
    </row>
    <row r="317" spans="1:38" s="374" customFormat="1" ht="19.149999999999999" hidden="1" customHeight="1">
      <c r="A317" s="108"/>
      <c r="B317" s="343"/>
      <c r="C317" s="186" t="s">
        <v>470</v>
      </c>
      <c r="D317" s="187" t="s">
        <v>795</v>
      </c>
      <c r="E317" s="186"/>
      <c r="F317" s="186"/>
      <c r="G317" s="170"/>
      <c r="H317" s="186"/>
      <c r="I317" s="186"/>
      <c r="J317" s="186"/>
      <c r="K317" s="186"/>
      <c r="L317" s="790"/>
      <c r="M317" s="626"/>
      <c r="N317" s="186"/>
      <c r="O317" s="170"/>
      <c r="P317" s="833"/>
      <c r="Q317" s="834"/>
      <c r="R317" s="834"/>
      <c r="S317" s="843"/>
      <c r="T317" s="844"/>
      <c r="U317" s="376"/>
      <c r="V317" s="376"/>
      <c r="W317" s="376"/>
      <c r="X317" s="376"/>
      <c r="Y317" s="376"/>
      <c r="Z317" s="376"/>
      <c r="AA317" s="376"/>
      <c r="AB317" s="376"/>
      <c r="AC317" s="376"/>
      <c r="AD317" s="376"/>
      <c r="AE317" s="376"/>
      <c r="AF317" s="376"/>
      <c r="AG317" s="376"/>
      <c r="AH317" s="376"/>
      <c r="AI317" s="376"/>
      <c r="AJ317" s="376"/>
      <c r="AK317" s="376"/>
      <c r="AL317" s="376"/>
    </row>
    <row r="318" spans="1:38" s="82" customFormat="1" ht="40.15" hidden="1" customHeight="1">
      <c r="A318" s="108"/>
      <c r="B318" s="343"/>
      <c r="C318" s="1333">
        <v>1</v>
      </c>
      <c r="D318" s="1334" t="s">
        <v>3055</v>
      </c>
      <c r="E318" s="1333" t="s">
        <v>75</v>
      </c>
      <c r="F318" s="1333" t="s">
        <v>3056</v>
      </c>
      <c r="G318" s="1333">
        <v>30</v>
      </c>
      <c r="H318" s="1333">
        <v>30</v>
      </c>
      <c r="I318" s="1333">
        <v>30</v>
      </c>
      <c r="J318" s="1333" t="s">
        <v>58</v>
      </c>
      <c r="K318" s="1333" t="s">
        <v>3005</v>
      </c>
      <c r="L318" s="1334" t="s">
        <v>3057</v>
      </c>
      <c r="M318" s="47"/>
      <c r="N318" s="47"/>
      <c r="O318" s="12"/>
      <c r="P318" s="108"/>
      <c r="Q318" s="108"/>
      <c r="R318" s="108"/>
      <c r="S318" s="81"/>
      <c r="T318" s="81"/>
      <c r="U318" s="81"/>
      <c r="V318" s="81"/>
      <c r="W318" s="81"/>
      <c r="X318" s="81"/>
      <c r="Y318" s="81"/>
      <c r="Z318" s="81"/>
      <c r="AA318" s="81"/>
      <c r="AB318" s="81"/>
      <c r="AC318" s="81"/>
      <c r="AD318" s="81"/>
      <c r="AE318" s="81"/>
      <c r="AF318" s="81"/>
      <c r="AG318" s="81"/>
      <c r="AH318" s="81"/>
      <c r="AI318" s="81"/>
      <c r="AJ318" s="81"/>
      <c r="AK318" s="81"/>
      <c r="AL318" s="81"/>
    </row>
    <row r="319" spans="1:38" s="82" customFormat="1" ht="50.45" hidden="1" customHeight="1">
      <c r="A319" s="108"/>
      <c r="B319" s="343"/>
      <c r="C319" s="1333">
        <v>2</v>
      </c>
      <c r="D319" s="1334" t="s">
        <v>3058</v>
      </c>
      <c r="E319" s="1333" t="s">
        <v>75</v>
      </c>
      <c r="F319" s="1333" t="s">
        <v>3059</v>
      </c>
      <c r="G319" s="1333">
        <v>15.73</v>
      </c>
      <c r="H319" s="1333">
        <v>15.73</v>
      </c>
      <c r="I319" s="1333">
        <v>15.73</v>
      </c>
      <c r="J319" s="1333" t="s">
        <v>58</v>
      </c>
      <c r="K319" s="1333" t="s">
        <v>2995</v>
      </c>
      <c r="L319" s="1334" t="s">
        <v>3060</v>
      </c>
      <c r="M319" s="47"/>
      <c r="N319" s="47"/>
      <c r="O319" s="12"/>
      <c r="P319" s="108"/>
      <c r="Q319" s="108"/>
      <c r="R319" s="108"/>
      <c r="S319" s="81"/>
      <c r="T319" s="81"/>
      <c r="U319" s="81"/>
      <c r="V319" s="81"/>
      <c r="W319" s="81"/>
      <c r="X319" s="81"/>
      <c r="Y319" s="81"/>
      <c r="Z319" s="81"/>
      <c r="AA319" s="81"/>
      <c r="AB319" s="81"/>
      <c r="AC319" s="81"/>
      <c r="AD319" s="81"/>
      <c r="AE319" s="81"/>
      <c r="AF319" s="81"/>
      <c r="AG319" s="81"/>
      <c r="AH319" s="81"/>
      <c r="AI319" s="81"/>
      <c r="AJ319" s="81"/>
      <c r="AK319" s="81"/>
      <c r="AL319" s="81"/>
    </row>
    <row r="320" spans="1:38" s="367" customFormat="1" ht="27" hidden="1" customHeight="1">
      <c r="A320" s="432"/>
      <c r="B320" s="592"/>
      <c r="C320" s="455" t="s">
        <v>252</v>
      </c>
      <c r="D320" s="1900" t="s">
        <v>1130</v>
      </c>
      <c r="E320" s="1901"/>
      <c r="F320" s="1901"/>
      <c r="G320" s="100"/>
      <c r="H320" s="196"/>
      <c r="I320" s="196"/>
      <c r="J320" s="274"/>
      <c r="K320" s="152"/>
      <c r="L320" s="819"/>
      <c r="M320" s="433"/>
      <c r="N320" s="127"/>
      <c r="O320" s="170"/>
      <c r="P320" s="126"/>
      <c r="Q320" s="366"/>
      <c r="R320" s="366"/>
      <c r="S320" s="843"/>
      <c r="T320" s="844"/>
    </row>
    <row r="321" spans="1:38" s="132" customFormat="1" ht="81.599999999999994" hidden="1" customHeight="1">
      <c r="A321" s="47"/>
      <c r="B321" s="346"/>
      <c r="C321" s="1333">
        <v>41</v>
      </c>
      <c r="D321" s="1345" t="s">
        <v>3123</v>
      </c>
      <c r="E321" s="1344" t="s">
        <v>63</v>
      </c>
      <c r="F321" s="1344" t="s">
        <v>3124</v>
      </c>
      <c r="G321" s="1336">
        <v>0.45</v>
      </c>
      <c r="H321" s="1336">
        <v>0.45</v>
      </c>
      <c r="I321" s="1336">
        <v>0.45</v>
      </c>
      <c r="J321" s="1333" t="s">
        <v>58</v>
      </c>
      <c r="K321" s="1344" t="s">
        <v>3008</v>
      </c>
      <c r="L321" s="1345" t="s">
        <v>3125</v>
      </c>
      <c r="M321" s="165"/>
      <c r="N321" s="165"/>
      <c r="O321" s="47"/>
      <c r="P321" s="47"/>
      <c r="Q321" s="47"/>
      <c r="R321" s="47"/>
      <c r="S321" s="709"/>
      <c r="T321" s="709"/>
      <c r="U321" s="133"/>
      <c r="V321" s="133"/>
      <c r="W321" s="133"/>
      <c r="X321" s="133"/>
      <c r="Y321" s="133"/>
      <c r="Z321" s="133"/>
      <c r="AA321" s="133"/>
      <c r="AB321" s="133"/>
      <c r="AC321" s="133"/>
      <c r="AD321" s="133"/>
      <c r="AE321" s="133"/>
      <c r="AF321" s="133"/>
      <c r="AG321" s="133"/>
      <c r="AH321" s="133"/>
      <c r="AI321" s="133"/>
      <c r="AJ321" s="133"/>
      <c r="AK321" s="133"/>
      <c r="AL321" s="133"/>
    </row>
    <row r="322" spans="1:38" s="367" customFormat="1" ht="19.149999999999999" hidden="1" customHeight="1">
      <c r="A322" s="432"/>
      <c r="B322" s="592"/>
      <c r="C322" s="1945" t="s">
        <v>434</v>
      </c>
      <c r="D322" s="1945"/>
      <c r="E322" s="126"/>
      <c r="F322" s="126"/>
      <c r="G322" s="100"/>
      <c r="H322" s="196"/>
      <c r="I322" s="195"/>
      <c r="J322" s="41"/>
      <c r="K322" s="126"/>
      <c r="L322" s="819"/>
      <c r="M322" s="433"/>
      <c r="N322" s="127"/>
      <c r="O322" s="170"/>
      <c r="P322" s="126"/>
      <c r="Q322" s="366"/>
      <c r="R322" s="366"/>
      <c r="S322" s="843"/>
      <c r="T322" s="844"/>
    </row>
    <row r="323" spans="1:38" s="367" customFormat="1" ht="50.45" hidden="1" customHeight="1">
      <c r="A323" s="432"/>
      <c r="B323" s="592"/>
      <c r="C323" s="455" t="s">
        <v>251</v>
      </c>
      <c r="D323" s="1936" t="s">
        <v>794</v>
      </c>
      <c r="E323" s="1951"/>
      <c r="F323" s="1952"/>
      <c r="G323" s="100"/>
      <c r="H323" s="196"/>
      <c r="I323" s="195"/>
      <c r="J323" s="41"/>
      <c r="K323" s="126"/>
      <c r="L323" s="819"/>
      <c r="M323" s="433"/>
      <c r="N323" s="127"/>
      <c r="O323" s="170"/>
      <c r="P323" s="126"/>
      <c r="Q323" s="366"/>
      <c r="R323" s="366"/>
      <c r="S323" s="843"/>
      <c r="T323" s="844"/>
    </row>
    <row r="324" spans="1:38" s="367" customFormat="1" ht="17.45" hidden="1" customHeight="1">
      <c r="A324" s="432"/>
      <c r="B324" s="592"/>
      <c r="C324" s="222" t="s">
        <v>491</v>
      </c>
      <c r="D324" s="1971" t="s">
        <v>793</v>
      </c>
      <c r="E324" s="1972"/>
      <c r="F324" s="1973"/>
      <c r="G324" s="248"/>
      <c r="H324" s="248"/>
      <c r="I324" s="248"/>
      <c r="J324" s="219"/>
      <c r="K324" s="219"/>
      <c r="L324" s="856"/>
      <c r="M324" s="698"/>
      <c r="N324" s="219"/>
      <c r="O324" s="170"/>
      <c r="P324" s="126"/>
      <c r="Q324" s="366"/>
      <c r="R324" s="366"/>
      <c r="S324" s="843"/>
      <c r="T324" s="844"/>
    </row>
    <row r="325" spans="1:38" s="30" customFormat="1" ht="45" hidden="1">
      <c r="A325" s="432"/>
      <c r="B325" s="592"/>
      <c r="C325" s="1350">
        <v>55</v>
      </c>
      <c r="D325" s="1349" t="s">
        <v>405</v>
      </c>
      <c r="E325" s="1350" t="s">
        <v>63</v>
      </c>
      <c r="F325" s="1350" t="s">
        <v>406</v>
      </c>
      <c r="G325" s="1352">
        <v>0.03</v>
      </c>
      <c r="H325" s="1352"/>
      <c r="I325" s="1352">
        <v>0.03</v>
      </c>
      <c r="J325" s="1350" t="s">
        <v>60</v>
      </c>
      <c r="K325" s="1350" t="s">
        <v>407</v>
      </c>
      <c r="L325" s="1356" t="s">
        <v>408</v>
      </c>
      <c r="M325" s="683"/>
      <c r="N325" s="683"/>
      <c r="O325" s="433"/>
      <c r="P325" s="432"/>
      <c r="Q325" s="432"/>
      <c r="R325" s="432"/>
      <c r="S325" s="614">
        <v>1</v>
      </c>
      <c r="T325" s="602">
        <f t="shared" ref="T325:T334" si="10">I325</f>
        <v>0.03</v>
      </c>
    </row>
    <row r="326" spans="1:38" s="30" customFormat="1" ht="30" hidden="1">
      <c r="A326" s="432"/>
      <c r="B326" s="592"/>
      <c r="C326" s="789">
        <v>56</v>
      </c>
      <c r="D326" s="788" t="s">
        <v>3133</v>
      </c>
      <c r="E326" s="789" t="s">
        <v>63</v>
      </c>
      <c r="F326" s="789" t="s">
        <v>372</v>
      </c>
      <c r="G326" s="1090">
        <v>0.91</v>
      </c>
      <c r="H326" s="1090"/>
      <c r="I326" s="1090">
        <v>0.91</v>
      </c>
      <c r="J326" s="789" t="s">
        <v>60</v>
      </c>
      <c r="K326" s="789"/>
      <c r="L326" s="1188" t="s">
        <v>3134</v>
      </c>
      <c r="M326" s="683"/>
      <c r="N326" s="683"/>
      <c r="O326" s="433"/>
      <c r="P326" s="432"/>
      <c r="Q326" s="432"/>
      <c r="R326" s="432"/>
      <c r="S326" s="614"/>
      <c r="T326" s="602"/>
    </row>
    <row r="327" spans="1:38" s="30" customFormat="1" ht="30" hidden="1">
      <c r="A327" s="432"/>
      <c r="B327" s="592"/>
      <c r="C327" s="1350">
        <v>57</v>
      </c>
      <c r="D327" s="788" t="s">
        <v>3135</v>
      </c>
      <c r="E327" s="789" t="s">
        <v>63</v>
      </c>
      <c r="F327" s="789" t="s">
        <v>372</v>
      </c>
      <c r="G327" s="1090">
        <v>0.54</v>
      </c>
      <c r="H327" s="1090"/>
      <c r="I327" s="1090">
        <v>0.54</v>
      </c>
      <c r="J327" s="789" t="s">
        <v>60</v>
      </c>
      <c r="K327" s="789"/>
      <c r="L327" s="1188" t="s">
        <v>3136</v>
      </c>
      <c r="M327" s="683"/>
      <c r="N327" s="683"/>
      <c r="O327" s="433"/>
      <c r="P327" s="432"/>
      <c r="Q327" s="432"/>
      <c r="R327" s="432"/>
      <c r="S327" s="614"/>
      <c r="T327" s="602"/>
    </row>
    <row r="328" spans="1:38" s="30" customFormat="1" ht="45" hidden="1">
      <c r="A328" s="432"/>
      <c r="B328" s="592"/>
      <c r="C328" s="789">
        <v>58</v>
      </c>
      <c r="D328" s="788" t="s">
        <v>3137</v>
      </c>
      <c r="E328" s="789" t="s">
        <v>63</v>
      </c>
      <c r="F328" s="789" t="s">
        <v>372</v>
      </c>
      <c r="G328" s="1090">
        <v>1.08</v>
      </c>
      <c r="H328" s="1090"/>
      <c r="I328" s="1090">
        <v>1.08</v>
      </c>
      <c r="J328" s="789" t="s">
        <v>60</v>
      </c>
      <c r="K328" s="789"/>
      <c r="L328" s="1188" t="s">
        <v>3138</v>
      </c>
      <c r="M328" s="683"/>
      <c r="N328" s="683"/>
      <c r="O328" s="433"/>
      <c r="P328" s="432"/>
      <c r="Q328" s="432"/>
      <c r="R328" s="432"/>
      <c r="S328" s="614"/>
      <c r="T328" s="602"/>
    </row>
    <row r="329" spans="1:38" s="30" customFormat="1" ht="45" hidden="1">
      <c r="A329" s="432"/>
      <c r="B329" s="592"/>
      <c r="C329" s="1350">
        <v>59</v>
      </c>
      <c r="D329" s="1357" t="s">
        <v>412</v>
      </c>
      <c r="E329" s="1358" t="s">
        <v>75</v>
      </c>
      <c r="F329" s="1358" t="s">
        <v>413</v>
      </c>
      <c r="G329" s="1359">
        <v>41.338999999999999</v>
      </c>
      <c r="H329" s="1359">
        <v>41.338999999999999</v>
      </c>
      <c r="I329" s="1360">
        <v>41.338999999999999</v>
      </c>
      <c r="J329" s="1358" t="s">
        <v>60</v>
      </c>
      <c r="K329" s="1358" t="s">
        <v>414</v>
      </c>
      <c r="L329" s="1361" t="s">
        <v>415</v>
      </c>
      <c r="M329" s="683"/>
      <c r="N329" s="683"/>
      <c r="O329" s="433"/>
      <c r="P329" s="432"/>
      <c r="Q329" s="432"/>
      <c r="R329" s="432"/>
      <c r="S329" s="614"/>
      <c r="T329" s="602"/>
    </row>
    <row r="330" spans="1:38" s="367" customFormat="1" hidden="1">
      <c r="A330" s="432"/>
      <c r="B330" s="592"/>
      <c r="C330" s="222" t="s">
        <v>470</v>
      </c>
      <c r="D330" s="856" t="s">
        <v>795</v>
      </c>
      <c r="E330" s="219"/>
      <c r="F330" s="219"/>
      <c r="G330" s="248"/>
      <c r="H330" s="248"/>
      <c r="I330" s="248"/>
      <c r="J330" s="219"/>
      <c r="K330" s="219"/>
      <c r="L330" s="856"/>
      <c r="M330" s="698"/>
      <c r="N330" s="219"/>
      <c r="O330" s="170"/>
      <c r="P330" s="126"/>
      <c r="Q330" s="366"/>
      <c r="R330" s="366"/>
      <c r="S330" s="843"/>
      <c r="T330" s="844"/>
    </row>
    <row r="331" spans="1:38" s="30" customFormat="1" ht="45" hidden="1">
      <c r="A331" s="432"/>
      <c r="B331" s="592"/>
      <c r="C331" s="1362">
        <v>73</v>
      </c>
      <c r="D331" s="1354" t="s">
        <v>1147</v>
      </c>
      <c r="E331" s="1350" t="s">
        <v>657</v>
      </c>
      <c r="F331" s="1356" t="s">
        <v>1148</v>
      </c>
      <c r="G331" s="1352">
        <v>47.78</v>
      </c>
      <c r="H331" s="1352">
        <v>47.78</v>
      </c>
      <c r="I331" s="1352">
        <v>47.78</v>
      </c>
      <c r="J331" s="1350" t="s">
        <v>60</v>
      </c>
      <c r="K331" s="1350" t="s">
        <v>1149</v>
      </c>
      <c r="L331" s="1356" t="s">
        <v>1150</v>
      </c>
      <c r="M331" s="683"/>
      <c r="N331" s="683"/>
      <c r="O331" s="433"/>
      <c r="P331" s="432"/>
      <c r="Q331" s="432"/>
      <c r="R331" s="432"/>
      <c r="S331" s="614">
        <v>1</v>
      </c>
      <c r="T331" s="602">
        <f t="shared" si="10"/>
        <v>47.78</v>
      </c>
    </row>
    <row r="332" spans="1:38" s="30" customFormat="1" ht="30" hidden="1">
      <c r="A332" s="432"/>
      <c r="B332" s="592"/>
      <c r="C332" s="298">
        <v>74</v>
      </c>
      <c r="D332" s="1092" t="s">
        <v>1151</v>
      </c>
      <c r="E332" s="789" t="s">
        <v>657</v>
      </c>
      <c r="F332" s="1188" t="s">
        <v>1152</v>
      </c>
      <c r="G332" s="1090">
        <v>46.1</v>
      </c>
      <c r="H332" s="1090">
        <v>46.1</v>
      </c>
      <c r="I332" s="1090">
        <v>46.1</v>
      </c>
      <c r="J332" s="789" t="s">
        <v>60</v>
      </c>
      <c r="K332" s="789" t="s">
        <v>1153</v>
      </c>
      <c r="L332" s="1188" t="s">
        <v>1154</v>
      </c>
      <c r="M332" s="683"/>
      <c r="N332" s="683"/>
      <c r="O332" s="433"/>
      <c r="P332" s="432"/>
      <c r="Q332" s="432"/>
      <c r="R332" s="432"/>
      <c r="S332" s="614">
        <v>1</v>
      </c>
      <c r="T332" s="602">
        <f t="shared" si="10"/>
        <v>46.1</v>
      </c>
    </row>
    <row r="333" spans="1:38" s="30" customFormat="1" ht="45" hidden="1">
      <c r="A333" s="432"/>
      <c r="B333" s="592"/>
      <c r="C333" s="1362">
        <v>75</v>
      </c>
      <c r="D333" s="1092" t="s">
        <v>1155</v>
      </c>
      <c r="E333" s="789" t="s">
        <v>657</v>
      </c>
      <c r="F333" s="1188" t="s">
        <v>1156</v>
      </c>
      <c r="G333" s="1090">
        <v>9.06</v>
      </c>
      <c r="H333" s="1090">
        <v>9.06</v>
      </c>
      <c r="I333" s="1090">
        <v>9.06</v>
      </c>
      <c r="J333" s="789" t="s">
        <v>60</v>
      </c>
      <c r="K333" s="789" t="s">
        <v>395</v>
      </c>
      <c r="L333" s="1188" t="s">
        <v>1157</v>
      </c>
      <c r="M333" s="683"/>
      <c r="N333" s="683"/>
      <c r="O333" s="433"/>
      <c r="P333" s="432"/>
      <c r="Q333" s="432"/>
      <c r="R333" s="432"/>
      <c r="S333" s="614">
        <v>1</v>
      </c>
      <c r="T333" s="602">
        <f t="shared" si="10"/>
        <v>9.06</v>
      </c>
    </row>
    <row r="334" spans="1:38" s="30" customFormat="1" ht="45" hidden="1">
      <c r="A334" s="432"/>
      <c r="B334" s="592"/>
      <c r="C334" s="298">
        <v>76</v>
      </c>
      <c r="D334" s="1092" t="s">
        <v>1158</v>
      </c>
      <c r="E334" s="789" t="s">
        <v>657</v>
      </c>
      <c r="F334" s="1188" t="s">
        <v>1159</v>
      </c>
      <c r="G334" s="1090">
        <v>11.2</v>
      </c>
      <c r="H334" s="1090">
        <v>9.15</v>
      </c>
      <c r="I334" s="1090">
        <v>11.2</v>
      </c>
      <c r="J334" s="789" t="s">
        <v>60</v>
      </c>
      <c r="K334" s="789" t="s">
        <v>397</v>
      </c>
      <c r="L334" s="1188" t="s">
        <v>1160</v>
      </c>
      <c r="M334" s="683"/>
      <c r="N334" s="683"/>
      <c r="O334" s="433"/>
      <c r="P334" s="432"/>
      <c r="Q334" s="432"/>
      <c r="R334" s="432"/>
      <c r="S334" s="614">
        <v>1</v>
      </c>
      <c r="T334" s="602">
        <f t="shared" si="10"/>
        <v>11.2</v>
      </c>
    </row>
    <row r="335" spans="1:38" s="367" customFormat="1" ht="15.75" hidden="1" customHeight="1">
      <c r="A335" s="432"/>
      <c r="B335" s="592"/>
      <c r="C335" s="1871" t="s">
        <v>435</v>
      </c>
      <c r="D335" s="1872"/>
      <c r="E335" s="126"/>
      <c r="F335" s="126"/>
      <c r="G335" s="100"/>
      <c r="H335" s="196"/>
      <c r="I335" s="195"/>
      <c r="J335" s="41"/>
      <c r="K335" s="126"/>
      <c r="L335" s="819"/>
      <c r="M335" s="433"/>
      <c r="N335" s="127"/>
      <c r="O335" s="170"/>
      <c r="P335" s="126"/>
      <c r="Q335" s="366"/>
      <c r="R335" s="366"/>
      <c r="S335" s="843"/>
      <c r="T335" s="844"/>
    </row>
    <row r="336" spans="1:38" s="367" customFormat="1" ht="51.6" hidden="1" customHeight="1">
      <c r="A336" s="432"/>
      <c r="B336" s="592"/>
      <c r="C336" s="455" t="s">
        <v>251</v>
      </c>
      <c r="D336" s="1900" t="s">
        <v>794</v>
      </c>
      <c r="E336" s="1901"/>
      <c r="F336" s="1901"/>
      <c r="G336" s="100"/>
      <c r="H336" s="196"/>
      <c r="I336" s="195"/>
      <c r="J336" s="41"/>
      <c r="K336" s="126"/>
      <c r="L336" s="819"/>
      <c r="M336" s="433"/>
      <c r="N336" s="127"/>
      <c r="O336" s="170"/>
      <c r="P336" s="126"/>
      <c r="Q336" s="366"/>
      <c r="R336" s="366"/>
      <c r="S336" s="843"/>
      <c r="T336" s="844"/>
    </row>
    <row r="337" spans="1:20" s="367" customFormat="1" hidden="1">
      <c r="A337" s="432"/>
      <c r="B337" s="592"/>
      <c r="C337" s="222" t="s">
        <v>491</v>
      </c>
      <c r="D337" s="856" t="s">
        <v>792</v>
      </c>
      <c r="E337" s="243"/>
      <c r="F337" s="223"/>
      <c r="G337" s="249"/>
      <c r="H337" s="249"/>
      <c r="I337" s="249"/>
      <c r="J337" s="223"/>
      <c r="K337" s="223"/>
      <c r="L337" s="857"/>
      <c r="M337" s="686"/>
      <c r="N337" s="223"/>
      <c r="O337" s="170"/>
      <c r="P337" s="126"/>
      <c r="Q337" s="366"/>
      <c r="R337" s="366"/>
      <c r="S337" s="843"/>
      <c r="T337" s="844"/>
    </row>
    <row r="338" spans="1:20" s="30" customFormat="1" ht="63" hidden="1">
      <c r="A338" s="432"/>
      <c r="B338" s="592"/>
      <c r="C338" s="28">
        <v>51</v>
      </c>
      <c r="D338" s="124" t="s">
        <v>644</v>
      </c>
      <c r="E338" s="125" t="s">
        <v>24</v>
      </c>
      <c r="F338" s="125" t="s">
        <v>1200</v>
      </c>
      <c r="G338" s="3">
        <v>1.08</v>
      </c>
      <c r="H338" s="3"/>
      <c r="I338" s="3">
        <v>1.08</v>
      </c>
      <c r="J338" s="6" t="s">
        <v>155</v>
      </c>
      <c r="K338" s="125" t="s">
        <v>617</v>
      </c>
      <c r="L338" s="125" t="s">
        <v>1201</v>
      </c>
      <c r="M338" s="92"/>
      <c r="N338" s="92"/>
      <c r="O338" s="433"/>
      <c r="P338" s="432"/>
      <c r="Q338" s="432"/>
      <c r="R338" s="432"/>
      <c r="S338" s="593">
        <v>1</v>
      </c>
      <c r="T338" s="727">
        <f>I338</f>
        <v>1.08</v>
      </c>
    </row>
    <row r="339" spans="1:20" s="30" customFormat="1" ht="110.25" hidden="1">
      <c r="A339" s="432"/>
      <c r="B339" s="592"/>
      <c r="C339" s="125">
        <v>52</v>
      </c>
      <c r="D339" s="124" t="s">
        <v>1202</v>
      </c>
      <c r="E339" s="6" t="s">
        <v>23</v>
      </c>
      <c r="F339" s="6" t="s">
        <v>613</v>
      </c>
      <c r="G339" s="3">
        <v>10.3</v>
      </c>
      <c r="H339" s="3"/>
      <c r="I339" s="3">
        <v>10.3</v>
      </c>
      <c r="J339" s="6" t="s">
        <v>155</v>
      </c>
      <c r="K339" s="125" t="s">
        <v>1203</v>
      </c>
      <c r="L339" s="125" t="s">
        <v>1204</v>
      </c>
      <c r="M339" s="92"/>
      <c r="N339" s="92"/>
      <c r="O339" s="433"/>
      <c r="P339" s="432"/>
      <c r="Q339" s="432"/>
      <c r="R339" s="432"/>
      <c r="S339" s="593"/>
      <c r="T339" s="727"/>
    </row>
    <row r="340" spans="1:20" s="30" customFormat="1" ht="47.25" hidden="1">
      <c r="A340" s="432"/>
      <c r="B340" s="592"/>
      <c r="C340" s="28">
        <v>53</v>
      </c>
      <c r="D340" s="124" t="s">
        <v>1205</v>
      </c>
      <c r="E340" s="6" t="s">
        <v>24</v>
      </c>
      <c r="F340" s="6" t="s">
        <v>1205</v>
      </c>
      <c r="G340" s="3">
        <v>3.79</v>
      </c>
      <c r="H340" s="3">
        <v>3.61</v>
      </c>
      <c r="I340" s="3">
        <v>3.79</v>
      </c>
      <c r="J340" s="6" t="s">
        <v>155</v>
      </c>
      <c r="K340" s="125" t="s">
        <v>48</v>
      </c>
      <c r="L340" s="125" t="s">
        <v>1206</v>
      </c>
      <c r="M340" s="92"/>
      <c r="N340" s="92"/>
      <c r="O340" s="433"/>
      <c r="P340" s="432"/>
      <c r="Q340" s="432"/>
      <c r="R340" s="432"/>
      <c r="S340" s="593"/>
      <c r="T340" s="727"/>
    </row>
    <row r="341" spans="1:20" s="30" customFormat="1" ht="110.25" hidden="1">
      <c r="A341" s="432"/>
      <c r="B341" s="592"/>
      <c r="C341" s="125">
        <v>54</v>
      </c>
      <c r="D341" s="124" t="s">
        <v>1207</v>
      </c>
      <c r="E341" s="6" t="s">
        <v>23</v>
      </c>
      <c r="F341" s="6" t="s">
        <v>1208</v>
      </c>
      <c r="G341" s="3">
        <v>0.4</v>
      </c>
      <c r="H341" s="3"/>
      <c r="I341" s="3">
        <v>0.4</v>
      </c>
      <c r="J341" s="6" t="s">
        <v>155</v>
      </c>
      <c r="K341" s="125" t="s">
        <v>612</v>
      </c>
      <c r="L341" s="125" t="s">
        <v>1209</v>
      </c>
      <c r="M341" s="92"/>
      <c r="N341" s="92"/>
      <c r="O341" s="433"/>
      <c r="P341" s="432"/>
      <c r="Q341" s="432"/>
      <c r="R341" s="432"/>
      <c r="S341" s="593"/>
      <c r="T341" s="727"/>
    </row>
    <row r="342" spans="1:20" s="30" customFormat="1" ht="63" hidden="1">
      <c r="A342" s="432"/>
      <c r="B342" s="592"/>
      <c r="C342" s="28">
        <v>55</v>
      </c>
      <c r="D342" s="124" t="s">
        <v>630</v>
      </c>
      <c r="E342" s="6" t="s">
        <v>23</v>
      </c>
      <c r="F342" s="6" t="s">
        <v>631</v>
      </c>
      <c r="G342" s="3">
        <v>5.7</v>
      </c>
      <c r="H342" s="3"/>
      <c r="I342" s="3">
        <v>5.7</v>
      </c>
      <c r="J342" s="6" t="s">
        <v>155</v>
      </c>
      <c r="K342" s="125" t="s">
        <v>632</v>
      </c>
      <c r="L342" s="125" t="s">
        <v>1210</v>
      </c>
      <c r="M342" s="92"/>
      <c r="N342" s="92"/>
      <c r="O342" s="433"/>
      <c r="P342" s="432"/>
      <c r="Q342" s="432"/>
      <c r="R342" s="432"/>
      <c r="S342" s="593"/>
      <c r="T342" s="727"/>
    </row>
    <row r="343" spans="1:20" s="30" customFormat="1" ht="47.25" hidden="1">
      <c r="A343" s="432"/>
      <c r="B343" s="592"/>
      <c r="C343" s="125">
        <v>56</v>
      </c>
      <c r="D343" s="124" t="s">
        <v>633</v>
      </c>
      <c r="E343" s="6" t="s">
        <v>23</v>
      </c>
      <c r="F343" s="6" t="s">
        <v>634</v>
      </c>
      <c r="G343" s="3">
        <v>0.36</v>
      </c>
      <c r="H343" s="3"/>
      <c r="I343" s="3">
        <v>0.36</v>
      </c>
      <c r="J343" s="6" t="s">
        <v>155</v>
      </c>
      <c r="K343" s="125" t="s">
        <v>612</v>
      </c>
      <c r="L343" s="125" t="s">
        <v>1211</v>
      </c>
      <c r="M343" s="92"/>
      <c r="N343" s="92"/>
      <c r="O343" s="433"/>
      <c r="P343" s="432"/>
      <c r="Q343" s="432"/>
      <c r="R343" s="432"/>
      <c r="S343" s="593"/>
      <c r="T343" s="727"/>
    </row>
    <row r="344" spans="1:20" s="30" customFormat="1" ht="47.25" hidden="1">
      <c r="A344" s="432"/>
      <c r="B344" s="592"/>
      <c r="C344" s="28">
        <v>57</v>
      </c>
      <c r="D344" s="124" t="s">
        <v>635</v>
      </c>
      <c r="E344" s="6" t="s">
        <v>23</v>
      </c>
      <c r="F344" s="6" t="s">
        <v>1212</v>
      </c>
      <c r="G344" s="3">
        <v>4.5</v>
      </c>
      <c r="H344" s="3">
        <v>4.5</v>
      </c>
      <c r="I344" s="3">
        <v>4.5</v>
      </c>
      <c r="J344" s="6" t="s">
        <v>155</v>
      </c>
      <c r="K344" s="125" t="s">
        <v>627</v>
      </c>
      <c r="L344" s="125" t="s">
        <v>1213</v>
      </c>
      <c r="M344" s="92"/>
      <c r="N344" s="92"/>
      <c r="O344" s="433"/>
      <c r="P344" s="432"/>
      <c r="Q344" s="432"/>
      <c r="R344" s="432"/>
      <c r="S344" s="593"/>
      <c r="T344" s="727"/>
    </row>
    <row r="345" spans="1:20" s="30" customFormat="1" ht="78.75" hidden="1">
      <c r="A345" s="432"/>
      <c r="B345" s="592"/>
      <c r="C345" s="125">
        <v>58</v>
      </c>
      <c r="D345" s="124" t="s">
        <v>636</v>
      </c>
      <c r="E345" s="6" t="s">
        <v>23</v>
      </c>
      <c r="F345" s="6" t="s">
        <v>1214</v>
      </c>
      <c r="G345" s="3">
        <v>0.22</v>
      </c>
      <c r="H345" s="3">
        <v>0.02</v>
      </c>
      <c r="I345" s="3">
        <v>0.22</v>
      </c>
      <c r="J345" s="6" t="s">
        <v>155</v>
      </c>
      <c r="K345" s="125" t="s">
        <v>637</v>
      </c>
      <c r="L345" s="125" t="s">
        <v>1215</v>
      </c>
      <c r="M345" s="92"/>
      <c r="N345" s="92"/>
      <c r="O345" s="433"/>
      <c r="P345" s="432"/>
      <c r="Q345" s="432"/>
      <c r="R345" s="432"/>
      <c r="S345" s="593"/>
      <c r="T345" s="727"/>
    </row>
    <row r="346" spans="1:20" s="30" customFormat="1" ht="47.25" hidden="1">
      <c r="A346" s="432"/>
      <c r="B346" s="592"/>
      <c r="C346" s="28">
        <v>59</v>
      </c>
      <c r="D346" s="124" t="s">
        <v>638</v>
      </c>
      <c r="E346" s="6" t="s">
        <v>23</v>
      </c>
      <c r="F346" s="6" t="s">
        <v>1216</v>
      </c>
      <c r="G346" s="3">
        <v>4.72</v>
      </c>
      <c r="H346" s="3"/>
      <c r="I346" s="3">
        <v>4.72</v>
      </c>
      <c r="J346" s="6" t="s">
        <v>155</v>
      </c>
      <c r="K346" s="125" t="s">
        <v>627</v>
      </c>
      <c r="L346" s="125" t="s">
        <v>1217</v>
      </c>
      <c r="M346" s="92"/>
      <c r="N346" s="92"/>
      <c r="O346" s="433"/>
      <c r="P346" s="432"/>
      <c r="Q346" s="432"/>
      <c r="R346" s="432"/>
      <c r="S346" s="593"/>
      <c r="T346" s="727"/>
    </row>
    <row r="347" spans="1:20" s="30" customFormat="1" ht="63" hidden="1">
      <c r="A347" s="432"/>
      <c r="B347" s="592"/>
      <c r="C347" s="125">
        <v>60</v>
      </c>
      <c r="D347" s="124" t="s">
        <v>1218</v>
      </c>
      <c r="E347" s="6" t="s">
        <v>51</v>
      </c>
      <c r="F347" s="6" t="s">
        <v>639</v>
      </c>
      <c r="G347" s="3">
        <v>0.5</v>
      </c>
      <c r="H347" s="3"/>
      <c r="I347" s="3">
        <v>0.5</v>
      </c>
      <c r="J347" s="6" t="s">
        <v>155</v>
      </c>
      <c r="K347" s="125" t="s">
        <v>612</v>
      </c>
      <c r="L347" s="125" t="s">
        <v>1219</v>
      </c>
      <c r="M347" s="92"/>
      <c r="N347" s="92"/>
      <c r="O347" s="433"/>
      <c r="P347" s="432"/>
      <c r="Q347" s="432"/>
      <c r="R347" s="432"/>
      <c r="S347" s="593"/>
      <c r="T347" s="727"/>
    </row>
    <row r="348" spans="1:20" s="30" customFormat="1" ht="47.25" hidden="1">
      <c r="A348" s="432"/>
      <c r="B348" s="592"/>
      <c r="C348" s="28">
        <v>61</v>
      </c>
      <c r="D348" s="124" t="s">
        <v>1220</v>
      </c>
      <c r="E348" s="6" t="s">
        <v>63</v>
      </c>
      <c r="F348" s="6" t="s">
        <v>1221</v>
      </c>
      <c r="G348" s="3">
        <v>0.46</v>
      </c>
      <c r="H348" s="3"/>
      <c r="I348" s="3">
        <v>0.46</v>
      </c>
      <c r="J348" s="6" t="s">
        <v>155</v>
      </c>
      <c r="K348" s="125" t="s">
        <v>645</v>
      </c>
      <c r="L348" s="125" t="s">
        <v>1222</v>
      </c>
      <c r="M348" s="92"/>
      <c r="N348" s="92"/>
      <c r="O348" s="433"/>
      <c r="P348" s="432"/>
      <c r="Q348" s="432"/>
      <c r="R348" s="432"/>
      <c r="S348" s="593"/>
      <c r="T348" s="727"/>
    </row>
    <row r="349" spans="1:20" s="30" customFormat="1" ht="47.25" hidden="1">
      <c r="A349" s="432"/>
      <c r="B349" s="592"/>
      <c r="C349" s="125">
        <v>62</v>
      </c>
      <c r="D349" s="124" t="s">
        <v>1223</v>
      </c>
      <c r="E349" s="6" t="s">
        <v>59</v>
      </c>
      <c r="F349" s="6" t="s">
        <v>628</v>
      </c>
      <c r="G349" s="3">
        <v>6.7000000000000004E-2</v>
      </c>
      <c r="H349" s="3"/>
      <c r="I349" s="3">
        <v>6.7000000000000004E-2</v>
      </c>
      <c r="J349" s="6" t="s">
        <v>155</v>
      </c>
      <c r="K349" s="125" t="s">
        <v>629</v>
      </c>
      <c r="L349" s="125" t="s">
        <v>1224</v>
      </c>
      <c r="M349" s="92"/>
      <c r="N349" s="92"/>
      <c r="O349" s="433"/>
      <c r="P349" s="432"/>
      <c r="Q349" s="432"/>
      <c r="R349" s="432"/>
      <c r="S349" s="593"/>
      <c r="T349" s="727"/>
    </row>
    <row r="350" spans="1:20" s="30" customFormat="1" ht="47.25" hidden="1">
      <c r="A350" s="432"/>
      <c r="B350" s="592"/>
      <c r="C350" s="28">
        <v>63</v>
      </c>
      <c r="D350" s="124" t="s">
        <v>640</v>
      </c>
      <c r="E350" s="6" t="s">
        <v>641</v>
      </c>
      <c r="F350" s="6" t="s">
        <v>642</v>
      </c>
      <c r="G350" s="3">
        <v>3.6</v>
      </c>
      <c r="H350" s="3"/>
      <c r="I350" s="3">
        <v>3.6</v>
      </c>
      <c r="J350" s="6" t="s">
        <v>155</v>
      </c>
      <c r="K350" s="125" t="s">
        <v>643</v>
      </c>
      <c r="L350" s="125" t="s">
        <v>1225</v>
      </c>
      <c r="M350" s="92"/>
      <c r="N350" s="92"/>
      <c r="O350" s="433"/>
      <c r="P350" s="432"/>
      <c r="Q350" s="432"/>
      <c r="R350" s="432"/>
      <c r="S350" s="593"/>
      <c r="T350" s="727"/>
    </row>
    <row r="351" spans="1:20" s="30" customFormat="1" ht="110.25" hidden="1">
      <c r="A351" s="432"/>
      <c r="B351" s="592"/>
      <c r="C351" s="125">
        <v>64</v>
      </c>
      <c r="D351" s="124" t="s">
        <v>648</v>
      </c>
      <c r="E351" s="6" t="s">
        <v>38</v>
      </c>
      <c r="F351" s="6" t="s">
        <v>649</v>
      </c>
      <c r="G351" s="3">
        <v>0.8</v>
      </c>
      <c r="H351" s="3"/>
      <c r="I351" s="3">
        <v>0.8</v>
      </c>
      <c r="J351" s="6" t="s">
        <v>155</v>
      </c>
      <c r="K351" s="125" t="s">
        <v>617</v>
      </c>
      <c r="L351" s="125" t="s">
        <v>1226</v>
      </c>
      <c r="M351" s="92"/>
      <c r="N351" s="92"/>
      <c r="O351" s="433"/>
      <c r="P351" s="432"/>
      <c r="Q351" s="432"/>
      <c r="R351" s="432"/>
      <c r="S351" s="593"/>
      <c r="T351" s="727"/>
    </row>
    <row r="352" spans="1:20" s="30" customFormat="1" ht="78.75" hidden="1">
      <c r="A352" s="432"/>
      <c r="B352" s="592"/>
      <c r="C352" s="28">
        <v>65</v>
      </c>
      <c r="D352" s="124" t="s">
        <v>755</v>
      </c>
      <c r="E352" s="6" t="s">
        <v>38</v>
      </c>
      <c r="F352" s="6" t="s">
        <v>756</v>
      </c>
      <c r="G352" s="3">
        <v>0.47</v>
      </c>
      <c r="H352" s="3">
        <v>0.47</v>
      </c>
      <c r="I352" s="3">
        <v>0.47</v>
      </c>
      <c r="J352" s="6" t="s">
        <v>155</v>
      </c>
      <c r="K352" s="125" t="s">
        <v>48</v>
      </c>
      <c r="L352" s="125" t="s">
        <v>1227</v>
      </c>
      <c r="M352" s="92"/>
      <c r="N352" s="92"/>
      <c r="O352" s="433"/>
      <c r="P352" s="432"/>
      <c r="Q352" s="432"/>
      <c r="R352" s="432"/>
      <c r="S352" s="593">
        <v>1</v>
      </c>
      <c r="T352" s="727">
        <f t="shared" ref="T352:T353" si="11">I352</f>
        <v>0.47</v>
      </c>
    </row>
    <row r="353" spans="1:210" s="30" customFormat="1" ht="78.75" hidden="1">
      <c r="A353" s="432"/>
      <c r="B353" s="592"/>
      <c r="C353" s="125">
        <v>66</v>
      </c>
      <c r="D353" s="124" t="s">
        <v>758</v>
      </c>
      <c r="E353" s="6" t="s">
        <v>38</v>
      </c>
      <c r="F353" s="6" t="s">
        <v>753</v>
      </c>
      <c r="G353" s="3">
        <v>0.5</v>
      </c>
      <c r="H353" s="3">
        <v>0.5</v>
      </c>
      <c r="I353" s="3">
        <v>0.5</v>
      </c>
      <c r="J353" s="6" t="s">
        <v>155</v>
      </c>
      <c r="K353" s="125" t="s">
        <v>754</v>
      </c>
      <c r="L353" s="125" t="s">
        <v>1228</v>
      </c>
      <c r="M353" s="683"/>
      <c r="N353" s="683"/>
      <c r="O353" s="433"/>
      <c r="P353" s="432"/>
      <c r="Q353" s="432"/>
      <c r="R353" s="432"/>
      <c r="S353" s="593">
        <v>1</v>
      </c>
      <c r="T353" s="727">
        <f t="shared" si="11"/>
        <v>0.5</v>
      </c>
    </row>
    <row r="354" spans="1:210" s="367" customFormat="1" hidden="1">
      <c r="A354" s="432"/>
      <c r="B354" s="592"/>
      <c r="C354" s="222" t="s">
        <v>470</v>
      </c>
      <c r="D354" s="856" t="s">
        <v>795</v>
      </c>
      <c r="E354" s="219"/>
      <c r="F354" s="219"/>
      <c r="G354" s="248"/>
      <c r="H354" s="248"/>
      <c r="I354" s="248"/>
      <c r="J354" s="219"/>
      <c r="K354" s="219"/>
      <c r="L354" s="856"/>
      <c r="M354" s="698"/>
      <c r="N354" s="219"/>
      <c r="O354" s="170"/>
      <c r="P354" s="126"/>
      <c r="Q354" s="366"/>
      <c r="R354" s="366"/>
      <c r="S354" s="843"/>
      <c r="T354" s="844"/>
    </row>
    <row r="355" spans="1:210" s="30" customFormat="1" ht="110.25" hidden="1">
      <c r="A355" s="432"/>
      <c r="B355" s="592"/>
      <c r="C355" s="125">
        <v>86</v>
      </c>
      <c r="D355" s="124" t="s">
        <v>1253</v>
      </c>
      <c r="E355" s="6" t="s">
        <v>63</v>
      </c>
      <c r="F355" s="6" t="s">
        <v>1221</v>
      </c>
      <c r="G355" s="3">
        <v>0.3</v>
      </c>
      <c r="H355" s="3">
        <v>0.3</v>
      </c>
      <c r="I355" s="3">
        <v>0.3</v>
      </c>
      <c r="J355" s="6" t="s">
        <v>155</v>
      </c>
      <c r="K355" s="125" t="s">
        <v>619</v>
      </c>
      <c r="L355" s="125" t="s">
        <v>1254</v>
      </c>
      <c r="M355" s="728"/>
      <c r="N355" s="728"/>
      <c r="O355" s="92">
        <v>1</v>
      </c>
      <c r="P355" s="608">
        <f>I355</f>
        <v>0.3</v>
      </c>
      <c r="Q355" s="432"/>
      <c r="R355" s="432"/>
      <c r="S355" s="593"/>
      <c r="T355" s="593"/>
    </row>
    <row r="356" spans="1:210" s="369" customFormat="1" ht="15.75" hidden="1" customHeight="1">
      <c r="A356" s="432"/>
      <c r="B356" s="592"/>
      <c r="C356" s="455" t="s">
        <v>252</v>
      </c>
      <c r="D356" s="1936" t="s">
        <v>1130</v>
      </c>
      <c r="E356" s="1937"/>
      <c r="F356" s="1938"/>
      <c r="G356" s="100"/>
      <c r="H356" s="196"/>
      <c r="I356" s="196"/>
      <c r="J356" s="274"/>
      <c r="K356" s="152"/>
      <c r="L356" s="819"/>
      <c r="M356" s="433"/>
      <c r="N356" s="127"/>
      <c r="O356" s="170"/>
      <c r="P356" s="126"/>
      <c r="Q356" s="366"/>
      <c r="R356" s="366"/>
      <c r="S356" s="843"/>
      <c r="T356" s="844"/>
      <c r="U356" s="367"/>
      <c r="V356" s="367"/>
      <c r="W356" s="367"/>
      <c r="X356" s="367"/>
      <c r="Y356" s="367"/>
      <c r="Z356" s="367"/>
      <c r="AA356" s="367"/>
      <c r="AB356" s="367"/>
      <c r="AC356" s="367"/>
      <c r="AD356" s="367"/>
      <c r="AE356" s="367"/>
      <c r="AF356" s="367"/>
      <c r="AG356" s="367"/>
      <c r="AH356" s="367"/>
      <c r="AI356" s="367"/>
      <c r="AJ356" s="367"/>
      <c r="AK356" s="367"/>
      <c r="AL356" s="367"/>
      <c r="AM356" s="367"/>
      <c r="AN356" s="367"/>
      <c r="AO356" s="367"/>
      <c r="AP356" s="367"/>
      <c r="AQ356" s="367"/>
      <c r="AR356" s="367"/>
      <c r="AS356" s="367"/>
      <c r="AT356" s="367"/>
      <c r="AU356" s="367"/>
      <c r="AV356" s="367"/>
      <c r="AW356" s="367"/>
      <c r="AX356" s="367"/>
      <c r="AY356" s="367"/>
      <c r="AZ356" s="367"/>
      <c r="BA356" s="367"/>
      <c r="BB356" s="367"/>
      <c r="BC356" s="367"/>
      <c r="BD356" s="367"/>
      <c r="BE356" s="367"/>
      <c r="BF356" s="367"/>
      <c r="BG356" s="367"/>
      <c r="BH356" s="367"/>
      <c r="BI356" s="367"/>
      <c r="BJ356" s="367"/>
      <c r="BK356" s="367"/>
      <c r="BL356" s="367"/>
      <c r="BM356" s="367"/>
      <c r="BN356" s="367"/>
      <c r="BO356" s="367"/>
      <c r="BP356" s="367"/>
      <c r="BQ356" s="367"/>
      <c r="BR356" s="367"/>
      <c r="BS356" s="367"/>
      <c r="BT356" s="367"/>
      <c r="BU356" s="367"/>
      <c r="BV356" s="367"/>
      <c r="BW356" s="367"/>
      <c r="BX356" s="367"/>
      <c r="BY356" s="367"/>
      <c r="BZ356" s="367"/>
      <c r="CA356" s="367"/>
      <c r="CB356" s="367"/>
      <c r="CC356" s="367"/>
      <c r="CD356" s="367"/>
      <c r="CE356" s="367"/>
      <c r="CF356" s="367"/>
      <c r="CG356" s="367"/>
      <c r="CH356" s="367"/>
      <c r="CI356" s="367"/>
      <c r="CJ356" s="367"/>
      <c r="CK356" s="367"/>
      <c r="CL356" s="367"/>
      <c r="CM356" s="367"/>
      <c r="CN356" s="367"/>
      <c r="CO356" s="367"/>
      <c r="CP356" s="367"/>
      <c r="CQ356" s="367"/>
      <c r="CR356" s="367"/>
      <c r="CS356" s="367"/>
      <c r="CT356" s="367"/>
      <c r="CU356" s="367"/>
      <c r="CV356" s="367"/>
      <c r="CW356" s="367"/>
      <c r="CX356" s="367"/>
      <c r="CY356" s="367"/>
      <c r="CZ356" s="367"/>
      <c r="DA356" s="367"/>
      <c r="DB356" s="367"/>
      <c r="DC356" s="367"/>
      <c r="DD356" s="367"/>
      <c r="DE356" s="367"/>
      <c r="DF356" s="367"/>
      <c r="DG356" s="367"/>
      <c r="DH356" s="367"/>
      <c r="DI356" s="367"/>
      <c r="DJ356" s="367"/>
      <c r="DK356" s="367"/>
      <c r="DL356" s="367"/>
      <c r="DM356" s="367"/>
      <c r="DN356" s="367"/>
      <c r="DO356" s="367"/>
      <c r="DP356" s="367"/>
      <c r="DQ356" s="367"/>
      <c r="DR356" s="367"/>
      <c r="DS356" s="367"/>
      <c r="DT356" s="367"/>
      <c r="DU356" s="367"/>
      <c r="DV356" s="367"/>
      <c r="DW356" s="367"/>
      <c r="DX356" s="367"/>
      <c r="DY356" s="367"/>
      <c r="DZ356" s="367"/>
      <c r="EA356" s="367"/>
      <c r="EB356" s="367"/>
      <c r="EC356" s="367"/>
      <c r="ED356" s="367"/>
      <c r="EE356" s="367"/>
      <c r="EF356" s="367"/>
      <c r="EG356" s="367"/>
      <c r="EH356" s="367"/>
      <c r="EI356" s="367"/>
      <c r="EJ356" s="367"/>
      <c r="EK356" s="367"/>
      <c r="EL356" s="367"/>
      <c r="EM356" s="367"/>
      <c r="EN356" s="367"/>
      <c r="EO356" s="367"/>
      <c r="EP356" s="367"/>
      <c r="EQ356" s="367"/>
      <c r="ER356" s="367"/>
      <c r="ES356" s="367"/>
      <c r="ET356" s="367"/>
      <c r="EU356" s="367"/>
      <c r="EV356" s="367"/>
      <c r="EW356" s="367"/>
      <c r="EX356" s="367"/>
      <c r="EY356" s="367"/>
      <c r="EZ356" s="367"/>
      <c r="FA356" s="367"/>
      <c r="FB356" s="367"/>
      <c r="FC356" s="367"/>
      <c r="FD356" s="367"/>
      <c r="FE356" s="367"/>
      <c r="FF356" s="367"/>
      <c r="FG356" s="367"/>
      <c r="FH356" s="367"/>
      <c r="FI356" s="367"/>
      <c r="FJ356" s="367"/>
      <c r="FK356" s="367"/>
      <c r="FL356" s="367"/>
      <c r="FM356" s="367"/>
      <c r="FN356" s="367"/>
      <c r="FO356" s="367"/>
      <c r="FP356" s="367"/>
      <c r="FQ356" s="367"/>
      <c r="FR356" s="367"/>
      <c r="FS356" s="367"/>
      <c r="FT356" s="367"/>
      <c r="FU356" s="367"/>
      <c r="FV356" s="367"/>
      <c r="FW356" s="367"/>
      <c r="FX356" s="367"/>
      <c r="FY356" s="367"/>
      <c r="FZ356" s="367"/>
      <c r="GA356" s="367"/>
      <c r="GB356" s="367"/>
      <c r="GC356" s="367"/>
      <c r="GD356" s="367"/>
      <c r="GE356" s="367"/>
      <c r="GF356" s="367"/>
      <c r="GG356" s="367"/>
      <c r="GH356" s="367"/>
      <c r="GI356" s="367"/>
      <c r="GJ356" s="367"/>
      <c r="GK356" s="367"/>
      <c r="GL356" s="367"/>
      <c r="GM356" s="367"/>
      <c r="GN356" s="367"/>
      <c r="GO356" s="367"/>
      <c r="GP356" s="367"/>
      <c r="GQ356" s="367"/>
      <c r="GR356" s="367"/>
      <c r="GS356" s="367"/>
      <c r="GT356" s="367"/>
      <c r="GU356" s="367"/>
      <c r="GV356" s="367"/>
      <c r="GW356" s="367"/>
      <c r="GX356" s="367"/>
      <c r="GY356" s="367"/>
      <c r="GZ356" s="367"/>
      <c r="HA356" s="367"/>
      <c r="HB356" s="367"/>
    </row>
    <row r="357" spans="1:210" s="387" customFormat="1" ht="63" hidden="1">
      <c r="A357" s="432"/>
      <c r="B357" s="592"/>
      <c r="C357" s="125">
        <v>39</v>
      </c>
      <c r="D357" s="110" t="s">
        <v>1273</v>
      </c>
      <c r="E357" s="28" t="s">
        <v>23</v>
      </c>
      <c r="F357" s="28" t="s">
        <v>1274</v>
      </c>
      <c r="G357" s="956">
        <v>4.5599999999999996</v>
      </c>
      <c r="H357" s="3"/>
      <c r="I357" s="3">
        <v>4.5599999999999996</v>
      </c>
      <c r="J357" s="28" t="s">
        <v>155</v>
      </c>
      <c r="K357" s="28" t="s">
        <v>627</v>
      </c>
      <c r="L357" s="28" t="s">
        <v>1275</v>
      </c>
      <c r="M357" s="729"/>
      <c r="N357" s="729">
        <v>1</v>
      </c>
      <c r="O357" s="92"/>
      <c r="P357" s="432"/>
      <c r="Q357" s="594"/>
      <c r="R357" s="594"/>
      <c r="S357" s="614"/>
      <c r="T357" s="602"/>
      <c r="U357" s="372"/>
      <c r="V357" s="372"/>
      <c r="W357" s="372"/>
      <c r="X357" s="372"/>
      <c r="Y357" s="372"/>
      <c r="Z357" s="372"/>
      <c r="AA357" s="372"/>
      <c r="AB357" s="372"/>
      <c r="AC357" s="372"/>
      <c r="AD357" s="372"/>
      <c r="AE357" s="372"/>
      <c r="AF357" s="372"/>
      <c r="AG357" s="372"/>
      <c r="AH357" s="372"/>
      <c r="AI357" s="372"/>
      <c r="AJ357" s="372"/>
      <c r="AK357" s="372"/>
      <c r="AL357" s="372"/>
      <c r="AM357" s="372"/>
      <c r="AN357" s="372"/>
      <c r="AO357" s="372"/>
      <c r="AP357" s="372"/>
      <c r="AQ357" s="372"/>
      <c r="AR357" s="372"/>
      <c r="AS357" s="372"/>
      <c r="AT357" s="372"/>
      <c r="AU357" s="372"/>
      <c r="AV357" s="372"/>
      <c r="AW357" s="372"/>
      <c r="AX357" s="372"/>
      <c r="AY357" s="372"/>
      <c r="AZ357" s="372"/>
      <c r="BA357" s="372"/>
      <c r="BB357" s="372"/>
      <c r="BC357" s="372"/>
      <c r="BD357" s="372"/>
      <c r="BE357" s="372"/>
      <c r="BF357" s="372"/>
      <c r="BG357" s="372"/>
      <c r="BH357" s="372"/>
      <c r="BI357" s="372"/>
      <c r="BJ357" s="372"/>
      <c r="BK357" s="372"/>
      <c r="BL357" s="372"/>
      <c r="BM357" s="372"/>
      <c r="BN357" s="372"/>
      <c r="BO357" s="372"/>
      <c r="BP357" s="372"/>
      <c r="BQ357" s="372"/>
      <c r="BR357" s="372"/>
      <c r="BS357" s="372"/>
      <c r="BT357" s="372"/>
      <c r="BU357" s="372"/>
      <c r="BV357" s="372"/>
      <c r="BW357" s="372"/>
      <c r="BX357" s="372"/>
      <c r="BY357" s="372"/>
      <c r="BZ357" s="372"/>
      <c r="CA357" s="372"/>
      <c r="CB357" s="372"/>
      <c r="CC357" s="372"/>
      <c r="CD357" s="372"/>
      <c r="CE357" s="372"/>
      <c r="CF357" s="372"/>
      <c r="CG357" s="372"/>
      <c r="CH357" s="372"/>
      <c r="CI357" s="372"/>
      <c r="CJ357" s="372"/>
      <c r="CK357" s="372"/>
      <c r="CL357" s="372"/>
      <c r="CM357" s="372"/>
      <c r="CN357" s="372"/>
      <c r="CO357" s="372"/>
      <c r="CP357" s="372"/>
      <c r="CQ357" s="372"/>
      <c r="CR357" s="372"/>
      <c r="CS357" s="372"/>
      <c r="CT357" s="372"/>
      <c r="CU357" s="372"/>
      <c r="CV357" s="372"/>
      <c r="CW357" s="372"/>
      <c r="CX357" s="372"/>
      <c r="CY357" s="372"/>
      <c r="CZ357" s="372"/>
      <c r="DA357" s="372"/>
      <c r="DB357" s="372"/>
      <c r="DC357" s="372"/>
      <c r="DD357" s="372"/>
      <c r="DE357" s="372"/>
      <c r="DF357" s="372"/>
      <c r="DG357" s="372"/>
      <c r="DH357" s="372"/>
      <c r="DI357" s="372"/>
      <c r="DJ357" s="372"/>
      <c r="DK357" s="372"/>
      <c r="DL357" s="372"/>
      <c r="DM357" s="372"/>
      <c r="DN357" s="372"/>
      <c r="DO357" s="372"/>
      <c r="DP357" s="372"/>
      <c r="DQ357" s="372"/>
      <c r="DR357" s="372"/>
      <c r="DS357" s="372"/>
      <c r="DT357" s="372"/>
      <c r="DU357" s="372"/>
      <c r="DV357" s="372"/>
      <c r="DW357" s="372"/>
      <c r="DX357" s="372"/>
      <c r="DY357" s="372"/>
      <c r="DZ357" s="372"/>
      <c r="EA357" s="372"/>
      <c r="EB357" s="372"/>
      <c r="EC357" s="372"/>
      <c r="ED357" s="372"/>
      <c r="EE357" s="372"/>
      <c r="EF357" s="372"/>
      <c r="EG357" s="372"/>
      <c r="EH357" s="372"/>
      <c r="EI357" s="372"/>
      <c r="EJ357" s="372"/>
      <c r="EK357" s="372"/>
      <c r="EL357" s="372"/>
      <c r="EM357" s="372"/>
      <c r="EN357" s="372"/>
      <c r="EO357" s="372"/>
      <c r="EP357" s="372"/>
      <c r="EQ357" s="372"/>
      <c r="ER357" s="372"/>
      <c r="ES357" s="372"/>
      <c r="ET357" s="372"/>
      <c r="EU357" s="372"/>
      <c r="EV357" s="372"/>
      <c r="EW357" s="372"/>
      <c r="EX357" s="372"/>
      <c r="EY357" s="372"/>
      <c r="EZ357" s="372"/>
      <c r="FA357" s="372"/>
      <c r="FB357" s="372"/>
      <c r="FC357" s="372"/>
      <c r="FD357" s="372"/>
      <c r="FE357" s="372"/>
      <c r="FF357" s="372"/>
      <c r="FG357" s="372"/>
      <c r="FH357" s="372"/>
      <c r="FI357" s="372"/>
      <c r="FJ357" s="372"/>
      <c r="FK357" s="372"/>
      <c r="FL357" s="372"/>
      <c r="FM357" s="372"/>
      <c r="FN357" s="372"/>
      <c r="FO357" s="372"/>
      <c r="FP357" s="372"/>
      <c r="FQ357" s="372"/>
      <c r="FR357" s="372"/>
      <c r="FS357" s="372"/>
      <c r="FT357" s="372"/>
      <c r="FU357" s="372"/>
      <c r="FV357" s="372"/>
      <c r="FW357" s="372"/>
      <c r="FX357" s="372"/>
      <c r="FY357" s="372"/>
      <c r="FZ357" s="372"/>
      <c r="GA357" s="372"/>
      <c r="GB357" s="372"/>
      <c r="GC357" s="372"/>
      <c r="GD357" s="372"/>
      <c r="GE357" s="372"/>
      <c r="GF357" s="372"/>
      <c r="GG357" s="372"/>
      <c r="GH357" s="372"/>
      <c r="GI357" s="372"/>
      <c r="GJ357" s="372"/>
      <c r="GK357" s="372"/>
      <c r="GL357" s="372"/>
      <c r="GM357" s="372"/>
      <c r="GN357" s="372"/>
      <c r="GO357" s="372"/>
      <c r="GP357" s="372"/>
      <c r="GQ357" s="372"/>
      <c r="GR357" s="372"/>
      <c r="GS357" s="372"/>
      <c r="GT357" s="372"/>
      <c r="GU357" s="372"/>
      <c r="GV357" s="372"/>
      <c r="GW357" s="372"/>
      <c r="GX357" s="372"/>
      <c r="GY357" s="372"/>
      <c r="GZ357" s="372"/>
      <c r="HA357" s="372"/>
      <c r="HB357" s="372"/>
    </row>
    <row r="358" spans="1:210" s="387" customFormat="1" ht="47.25" hidden="1">
      <c r="A358" s="432"/>
      <c r="B358" s="592"/>
      <c r="C358" s="125">
        <v>40</v>
      </c>
      <c r="D358" s="110" t="s">
        <v>1276</v>
      </c>
      <c r="E358" s="28" t="s">
        <v>32</v>
      </c>
      <c r="F358" s="28" t="s">
        <v>1277</v>
      </c>
      <c r="G358" s="956">
        <v>1.5579000000000001</v>
      </c>
      <c r="H358" s="3"/>
      <c r="I358" s="3">
        <v>1.5579000000000001</v>
      </c>
      <c r="J358" s="28" t="s">
        <v>155</v>
      </c>
      <c r="K358" s="28" t="s">
        <v>618</v>
      </c>
      <c r="L358" s="28" t="s">
        <v>1278</v>
      </c>
      <c r="M358" s="729"/>
      <c r="N358" s="729"/>
      <c r="O358" s="92"/>
      <c r="P358" s="432"/>
      <c r="Q358" s="594"/>
      <c r="R358" s="594"/>
      <c r="S358" s="614"/>
      <c r="T358" s="602"/>
      <c r="U358" s="372"/>
      <c r="V358" s="372"/>
      <c r="W358" s="372"/>
      <c r="X358" s="372"/>
      <c r="Y358" s="372"/>
      <c r="Z358" s="372"/>
      <c r="AA358" s="372"/>
      <c r="AB358" s="372"/>
      <c r="AC358" s="372"/>
      <c r="AD358" s="372"/>
      <c r="AE358" s="372"/>
      <c r="AF358" s="372"/>
      <c r="AG358" s="372"/>
      <c r="AH358" s="372"/>
      <c r="AI358" s="372"/>
      <c r="AJ358" s="372"/>
      <c r="AK358" s="372"/>
      <c r="AL358" s="372"/>
      <c r="AM358" s="372"/>
      <c r="AN358" s="372"/>
      <c r="AO358" s="372"/>
      <c r="AP358" s="372"/>
      <c r="AQ358" s="372"/>
      <c r="AR358" s="372"/>
      <c r="AS358" s="372"/>
      <c r="AT358" s="372"/>
      <c r="AU358" s="372"/>
      <c r="AV358" s="372"/>
      <c r="AW358" s="372"/>
      <c r="AX358" s="372"/>
      <c r="AY358" s="372"/>
      <c r="AZ358" s="372"/>
      <c r="BA358" s="372"/>
      <c r="BB358" s="372"/>
      <c r="BC358" s="372"/>
      <c r="BD358" s="372"/>
      <c r="BE358" s="372"/>
      <c r="BF358" s="372"/>
      <c r="BG358" s="372"/>
      <c r="BH358" s="372"/>
      <c r="BI358" s="372"/>
      <c r="BJ358" s="372"/>
      <c r="BK358" s="372"/>
      <c r="BL358" s="372"/>
      <c r="BM358" s="372"/>
      <c r="BN358" s="372"/>
      <c r="BO358" s="372"/>
      <c r="BP358" s="372"/>
      <c r="BQ358" s="372"/>
      <c r="BR358" s="372"/>
      <c r="BS358" s="372"/>
      <c r="BT358" s="372"/>
      <c r="BU358" s="372"/>
      <c r="BV358" s="372"/>
      <c r="BW358" s="372"/>
      <c r="BX358" s="372"/>
      <c r="BY358" s="372"/>
      <c r="BZ358" s="372"/>
      <c r="CA358" s="372"/>
      <c r="CB358" s="372"/>
      <c r="CC358" s="372"/>
      <c r="CD358" s="372"/>
      <c r="CE358" s="372"/>
      <c r="CF358" s="372"/>
      <c r="CG358" s="372"/>
      <c r="CH358" s="372"/>
      <c r="CI358" s="372"/>
      <c r="CJ358" s="372"/>
      <c r="CK358" s="372"/>
      <c r="CL358" s="372"/>
      <c r="CM358" s="372"/>
      <c r="CN358" s="372"/>
      <c r="CO358" s="372"/>
      <c r="CP358" s="372"/>
      <c r="CQ358" s="372"/>
      <c r="CR358" s="372"/>
      <c r="CS358" s="372"/>
      <c r="CT358" s="372"/>
      <c r="CU358" s="372"/>
      <c r="CV358" s="372"/>
      <c r="CW358" s="372"/>
      <c r="CX358" s="372"/>
      <c r="CY358" s="372"/>
      <c r="CZ358" s="372"/>
      <c r="DA358" s="372"/>
      <c r="DB358" s="372"/>
      <c r="DC358" s="372"/>
      <c r="DD358" s="372"/>
      <c r="DE358" s="372"/>
      <c r="DF358" s="372"/>
      <c r="DG358" s="372"/>
      <c r="DH358" s="372"/>
      <c r="DI358" s="372"/>
      <c r="DJ358" s="372"/>
      <c r="DK358" s="372"/>
      <c r="DL358" s="372"/>
      <c r="DM358" s="372"/>
      <c r="DN358" s="372"/>
      <c r="DO358" s="372"/>
      <c r="DP358" s="372"/>
      <c r="DQ358" s="372"/>
      <c r="DR358" s="372"/>
      <c r="DS358" s="372"/>
      <c r="DT358" s="372"/>
      <c r="DU358" s="372"/>
      <c r="DV358" s="372"/>
      <c r="DW358" s="372"/>
      <c r="DX358" s="372"/>
      <c r="DY358" s="372"/>
      <c r="DZ358" s="372"/>
      <c r="EA358" s="372"/>
      <c r="EB358" s="372"/>
      <c r="EC358" s="372"/>
      <c r="ED358" s="372"/>
      <c r="EE358" s="372"/>
      <c r="EF358" s="372"/>
      <c r="EG358" s="372"/>
      <c r="EH358" s="372"/>
      <c r="EI358" s="372"/>
      <c r="EJ358" s="372"/>
      <c r="EK358" s="372"/>
      <c r="EL358" s="372"/>
      <c r="EM358" s="372"/>
      <c r="EN358" s="372"/>
      <c r="EO358" s="372"/>
      <c r="EP358" s="372"/>
      <c r="EQ358" s="372"/>
      <c r="ER358" s="372"/>
      <c r="ES358" s="372"/>
      <c r="ET358" s="372"/>
      <c r="EU358" s="372"/>
      <c r="EV358" s="372"/>
      <c r="EW358" s="372"/>
      <c r="EX358" s="372"/>
      <c r="EY358" s="372"/>
      <c r="EZ358" s="372"/>
      <c r="FA358" s="372"/>
      <c r="FB358" s="372"/>
      <c r="FC358" s="372"/>
      <c r="FD358" s="372"/>
      <c r="FE358" s="372"/>
      <c r="FF358" s="372"/>
      <c r="FG358" s="372"/>
      <c r="FH358" s="372"/>
      <c r="FI358" s="372"/>
      <c r="FJ358" s="372"/>
      <c r="FK358" s="372"/>
      <c r="FL358" s="372"/>
      <c r="FM358" s="372"/>
      <c r="FN358" s="372"/>
      <c r="FO358" s="372"/>
      <c r="FP358" s="372"/>
      <c r="FQ358" s="372"/>
      <c r="FR358" s="372"/>
      <c r="FS358" s="372"/>
      <c r="FT358" s="372"/>
      <c r="FU358" s="372"/>
      <c r="FV358" s="372"/>
      <c r="FW358" s="372"/>
      <c r="FX358" s="372"/>
      <c r="FY358" s="372"/>
      <c r="FZ358" s="372"/>
      <c r="GA358" s="372"/>
      <c r="GB358" s="372"/>
      <c r="GC358" s="372"/>
      <c r="GD358" s="372"/>
      <c r="GE358" s="372"/>
      <c r="GF358" s="372"/>
      <c r="GG358" s="372"/>
      <c r="GH358" s="372"/>
      <c r="GI358" s="372"/>
      <c r="GJ358" s="372"/>
      <c r="GK358" s="372"/>
      <c r="GL358" s="372"/>
      <c r="GM358" s="372"/>
      <c r="GN358" s="372"/>
      <c r="GO358" s="372"/>
      <c r="GP358" s="372"/>
      <c r="GQ358" s="372"/>
      <c r="GR358" s="372"/>
      <c r="GS358" s="372"/>
      <c r="GT358" s="372"/>
      <c r="GU358" s="372"/>
      <c r="GV358" s="372"/>
      <c r="GW358" s="372"/>
      <c r="GX358" s="372"/>
      <c r="GY358" s="372"/>
      <c r="GZ358" s="372"/>
      <c r="HA358" s="372"/>
      <c r="HB358" s="372"/>
    </row>
    <row r="359" spans="1:210" s="387" customFormat="1" ht="63" hidden="1">
      <c r="A359" s="432"/>
      <c r="B359" s="592"/>
      <c r="C359" s="125">
        <v>41</v>
      </c>
      <c r="D359" s="110" t="s">
        <v>1279</v>
      </c>
      <c r="E359" s="28" t="s">
        <v>32</v>
      </c>
      <c r="F359" s="28" t="s">
        <v>1277</v>
      </c>
      <c r="G359" s="956">
        <v>0.88</v>
      </c>
      <c r="H359" s="3"/>
      <c r="I359" s="3">
        <v>0.88</v>
      </c>
      <c r="J359" s="28" t="s">
        <v>155</v>
      </c>
      <c r="K359" s="28" t="s">
        <v>618</v>
      </c>
      <c r="L359" s="28" t="s">
        <v>1280</v>
      </c>
      <c r="M359" s="729"/>
      <c r="N359" s="729"/>
      <c r="O359" s="92"/>
      <c r="P359" s="432"/>
      <c r="Q359" s="594"/>
      <c r="R359" s="594"/>
      <c r="S359" s="614"/>
      <c r="T359" s="602"/>
      <c r="U359" s="372"/>
      <c r="V359" s="372"/>
      <c r="W359" s="372"/>
      <c r="X359" s="372"/>
      <c r="Y359" s="372"/>
      <c r="Z359" s="372"/>
      <c r="AA359" s="372"/>
      <c r="AB359" s="372"/>
      <c r="AC359" s="372"/>
      <c r="AD359" s="372"/>
      <c r="AE359" s="372"/>
      <c r="AF359" s="372"/>
      <c r="AG359" s="372"/>
      <c r="AH359" s="372"/>
      <c r="AI359" s="372"/>
      <c r="AJ359" s="372"/>
      <c r="AK359" s="372"/>
      <c r="AL359" s="372"/>
      <c r="AM359" s="372"/>
      <c r="AN359" s="372"/>
      <c r="AO359" s="372"/>
      <c r="AP359" s="372"/>
      <c r="AQ359" s="372"/>
      <c r="AR359" s="372"/>
      <c r="AS359" s="372"/>
      <c r="AT359" s="372"/>
      <c r="AU359" s="372"/>
      <c r="AV359" s="372"/>
      <c r="AW359" s="372"/>
      <c r="AX359" s="372"/>
      <c r="AY359" s="372"/>
      <c r="AZ359" s="372"/>
      <c r="BA359" s="372"/>
      <c r="BB359" s="372"/>
      <c r="BC359" s="372"/>
      <c r="BD359" s="372"/>
      <c r="BE359" s="372"/>
      <c r="BF359" s="372"/>
      <c r="BG359" s="372"/>
      <c r="BH359" s="372"/>
      <c r="BI359" s="372"/>
      <c r="BJ359" s="372"/>
      <c r="BK359" s="372"/>
      <c r="BL359" s="372"/>
      <c r="BM359" s="372"/>
      <c r="BN359" s="372"/>
      <c r="BO359" s="372"/>
      <c r="BP359" s="372"/>
      <c r="BQ359" s="372"/>
      <c r="BR359" s="372"/>
      <c r="BS359" s="372"/>
      <c r="BT359" s="372"/>
      <c r="BU359" s="372"/>
      <c r="BV359" s="372"/>
      <c r="BW359" s="372"/>
      <c r="BX359" s="372"/>
      <c r="BY359" s="372"/>
      <c r="BZ359" s="372"/>
      <c r="CA359" s="372"/>
      <c r="CB359" s="372"/>
      <c r="CC359" s="372"/>
      <c r="CD359" s="372"/>
      <c r="CE359" s="372"/>
      <c r="CF359" s="372"/>
      <c r="CG359" s="372"/>
      <c r="CH359" s="372"/>
      <c r="CI359" s="372"/>
      <c r="CJ359" s="372"/>
      <c r="CK359" s="372"/>
      <c r="CL359" s="372"/>
      <c r="CM359" s="372"/>
      <c r="CN359" s="372"/>
      <c r="CO359" s="372"/>
      <c r="CP359" s="372"/>
      <c r="CQ359" s="372"/>
      <c r="CR359" s="372"/>
      <c r="CS359" s="372"/>
      <c r="CT359" s="372"/>
      <c r="CU359" s="372"/>
      <c r="CV359" s="372"/>
      <c r="CW359" s="372"/>
      <c r="CX359" s="372"/>
      <c r="CY359" s="372"/>
      <c r="CZ359" s="372"/>
      <c r="DA359" s="372"/>
      <c r="DB359" s="372"/>
      <c r="DC359" s="372"/>
      <c r="DD359" s="372"/>
      <c r="DE359" s="372"/>
      <c r="DF359" s="372"/>
      <c r="DG359" s="372"/>
      <c r="DH359" s="372"/>
      <c r="DI359" s="372"/>
      <c r="DJ359" s="372"/>
      <c r="DK359" s="372"/>
      <c r="DL359" s="372"/>
      <c r="DM359" s="372"/>
      <c r="DN359" s="372"/>
      <c r="DO359" s="372"/>
      <c r="DP359" s="372"/>
      <c r="DQ359" s="372"/>
      <c r="DR359" s="372"/>
      <c r="DS359" s="372"/>
      <c r="DT359" s="372"/>
      <c r="DU359" s="372"/>
      <c r="DV359" s="372"/>
      <c r="DW359" s="372"/>
      <c r="DX359" s="372"/>
      <c r="DY359" s="372"/>
      <c r="DZ359" s="372"/>
      <c r="EA359" s="372"/>
      <c r="EB359" s="372"/>
      <c r="EC359" s="372"/>
      <c r="ED359" s="372"/>
      <c r="EE359" s="372"/>
      <c r="EF359" s="372"/>
      <c r="EG359" s="372"/>
      <c r="EH359" s="372"/>
      <c r="EI359" s="372"/>
      <c r="EJ359" s="372"/>
      <c r="EK359" s="372"/>
      <c r="EL359" s="372"/>
      <c r="EM359" s="372"/>
      <c r="EN359" s="372"/>
      <c r="EO359" s="372"/>
      <c r="EP359" s="372"/>
      <c r="EQ359" s="372"/>
      <c r="ER359" s="372"/>
      <c r="ES359" s="372"/>
      <c r="ET359" s="372"/>
      <c r="EU359" s="372"/>
      <c r="EV359" s="372"/>
      <c r="EW359" s="372"/>
      <c r="EX359" s="372"/>
      <c r="EY359" s="372"/>
      <c r="EZ359" s="372"/>
      <c r="FA359" s="372"/>
      <c r="FB359" s="372"/>
      <c r="FC359" s="372"/>
      <c r="FD359" s="372"/>
      <c r="FE359" s="372"/>
      <c r="FF359" s="372"/>
      <c r="FG359" s="372"/>
      <c r="FH359" s="372"/>
      <c r="FI359" s="372"/>
      <c r="FJ359" s="372"/>
      <c r="FK359" s="372"/>
      <c r="FL359" s="372"/>
      <c r="FM359" s="372"/>
      <c r="FN359" s="372"/>
      <c r="FO359" s="372"/>
      <c r="FP359" s="372"/>
      <c r="FQ359" s="372"/>
      <c r="FR359" s="372"/>
      <c r="FS359" s="372"/>
      <c r="FT359" s="372"/>
      <c r="FU359" s="372"/>
      <c r="FV359" s="372"/>
      <c r="FW359" s="372"/>
      <c r="FX359" s="372"/>
      <c r="FY359" s="372"/>
      <c r="FZ359" s="372"/>
      <c r="GA359" s="372"/>
      <c r="GB359" s="372"/>
      <c r="GC359" s="372"/>
      <c r="GD359" s="372"/>
      <c r="GE359" s="372"/>
      <c r="GF359" s="372"/>
      <c r="GG359" s="372"/>
      <c r="GH359" s="372"/>
      <c r="GI359" s="372"/>
      <c r="GJ359" s="372"/>
      <c r="GK359" s="372"/>
      <c r="GL359" s="372"/>
      <c r="GM359" s="372"/>
      <c r="GN359" s="372"/>
      <c r="GO359" s="372"/>
      <c r="GP359" s="372"/>
      <c r="GQ359" s="372"/>
      <c r="GR359" s="372"/>
      <c r="GS359" s="372"/>
      <c r="GT359" s="372"/>
      <c r="GU359" s="372"/>
      <c r="GV359" s="372"/>
      <c r="GW359" s="372"/>
      <c r="GX359" s="372"/>
      <c r="GY359" s="372"/>
      <c r="GZ359" s="372"/>
      <c r="HA359" s="372"/>
      <c r="HB359" s="372"/>
    </row>
    <row r="360" spans="1:210" s="30" customFormat="1" ht="77.25" hidden="1" customHeight="1">
      <c r="A360" s="432"/>
      <c r="B360" s="592"/>
      <c r="C360" s="125">
        <v>42</v>
      </c>
      <c r="D360" s="110" t="s">
        <v>1281</v>
      </c>
      <c r="E360" s="28" t="s">
        <v>32</v>
      </c>
      <c r="F360" s="28" t="s">
        <v>1282</v>
      </c>
      <c r="G360" s="956">
        <v>7</v>
      </c>
      <c r="H360" s="3">
        <v>6.72</v>
      </c>
      <c r="I360" s="3">
        <v>7</v>
      </c>
      <c r="J360" s="28" t="s">
        <v>155</v>
      </c>
      <c r="K360" s="28" t="s">
        <v>617</v>
      </c>
      <c r="L360" s="28" t="s">
        <v>1283</v>
      </c>
      <c r="M360" s="730"/>
      <c r="N360" s="730">
        <v>1</v>
      </c>
      <c r="O360" s="92">
        <v>1</v>
      </c>
      <c r="P360" s="608">
        <f>I360</f>
        <v>7</v>
      </c>
      <c r="Q360" s="432"/>
      <c r="R360" s="432"/>
      <c r="S360" s="614"/>
      <c r="T360" s="602"/>
    </row>
    <row r="361" spans="1:210" s="367" customFormat="1" hidden="1">
      <c r="A361" s="432"/>
      <c r="B361" s="592"/>
      <c r="C361" s="1945" t="s">
        <v>439</v>
      </c>
      <c r="D361" s="1945"/>
      <c r="E361" s="126"/>
      <c r="F361" s="126"/>
      <c r="G361" s="100"/>
      <c r="H361" s="196"/>
      <c r="I361" s="195"/>
      <c r="J361" s="41"/>
      <c r="K361" s="126"/>
      <c r="L361" s="819"/>
      <c r="M361" s="433"/>
      <c r="N361" s="127"/>
      <c r="O361" s="170"/>
      <c r="P361" s="126"/>
      <c r="Q361" s="366"/>
      <c r="R361" s="366"/>
      <c r="S361" s="843"/>
      <c r="T361" s="844"/>
    </row>
    <row r="362" spans="1:210" s="367" customFormat="1" ht="54" hidden="1" customHeight="1">
      <c r="A362" s="432"/>
      <c r="B362" s="592"/>
      <c r="C362" s="455" t="s">
        <v>251</v>
      </c>
      <c r="D362" s="1900" t="s">
        <v>794</v>
      </c>
      <c r="E362" s="1901"/>
      <c r="F362" s="1901"/>
      <c r="G362" s="100"/>
      <c r="H362" s="196"/>
      <c r="I362" s="196"/>
      <c r="J362" s="41"/>
      <c r="K362" s="126"/>
      <c r="L362" s="819"/>
      <c r="M362" s="433"/>
      <c r="N362" s="127"/>
      <c r="O362" s="170"/>
      <c r="P362" s="126"/>
      <c r="Q362" s="366"/>
      <c r="R362" s="366"/>
      <c r="S362" s="843"/>
      <c r="T362" s="844"/>
    </row>
    <row r="363" spans="1:210" s="388" customFormat="1" hidden="1">
      <c r="A363" s="611"/>
      <c r="B363" s="612"/>
      <c r="C363" s="858" t="s">
        <v>491</v>
      </c>
      <c r="D363" s="1978" t="s">
        <v>792</v>
      </c>
      <c r="E363" s="1978"/>
      <c r="F363" s="1978"/>
      <c r="G363" s="1978"/>
      <c r="H363" s="1978"/>
      <c r="I363" s="1978"/>
      <c r="J363" s="1978"/>
      <c r="K363" s="1978"/>
      <c r="L363" s="1978"/>
      <c r="M363" s="731"/>
      <c r="N363" s="859"/>
      <c r="O363" s="170"/>
      <c r="P363" s="219"/>
      <c r="Q363" s="845"/>
      <c r="R363" s="845"/>
      <c r="S363" s="843"/>
      <c r="T363" s="844"/>
    </row>
    <row r="364" spans="1:210" s="431" customFormat="1" ht="47.25" hidden="1">
      <c r="A364" s="611"/>
      <c r="B364" s="612"/>
      <c r="C364" s="969">
        <v>11</v>
      </c>
      <c r="D364" s="125" t="s">
        <v>598</v>
      </c>
      <c r="E364" s="125" t="s">
        <v>59</v>
      </c>
      <c r="F364" s="947" t="s">
        <v>599</v>
      </c>
      <c r="G364" s="970">
        <v>2.2999999999999998</v>
      </c>
      <c r="H364" s="971"/>
      <c r="I364" s="970">
        <v>2.2999999999999998</v>
      </c>
      <c r="J364" s="947" t="s">
        <v>600</v>
      </c>
      <c r="K364" s="958" t="s">
        <v>419</v>
      </c>
      <c r="L364" s="959" t="s">
        <v>601</v>
      </c>
      <c r="M364" s="637"/>
      <c r="N364" s="637"/>
      <c r="O364" s="732"/>
      <c r="P364" s="611"/>
      <c r="Q364" s="611"/>
      <c r="R364" s="611"/>
      <c r="S364" s="614">
        <v>1</v>
      </c>
      <c r="T364" s="602">
        <f>I364</f>
        <v>2.2999999999999998</v>
      </c>
    </row>
    <row r="365" spans="1:210" s="431" customFormat="1" ht="110.25" hidden="1">
      <c r="A365" s="611"/>
      <c r="B365" s="612"/>
      <c r="C365" s="957">
        <v>12</v>
      </c>
      <c r="D365" s="972" t="s">
        <v>1299</v>
      </c>
      <c r="E365" s="972" t="s">
        <v>32</v>
      </c>
      <c r="F365" s="972" t="s">
        <v>420</v>
      </c>
      <c r="G365" s="965">
        <v>0.59</v>
      </c>
      <c r="H365" s="973"/>
      <c r="I365" s="973">
        <v>0.59</v>
      </c>
      <c r="J365" s="974" t="s">
        <v>421</v>
      </c>
      <c r="K365" s="958" t="s">
        <v>419</v>
      </c>
      <c r="L365" s="975" t="s">
        <v>1300</v>
      </c>
      <c r="M365" s="733"/>
      <c r="N365" s="733"/>
      <c r="O365" s="732"/>
      <c r="P365" s="611"/>
      <c r="Q365" s="611"/>
      <c r="R365" s="611"/>
      <c r="S365" s="614">
        <v>1</v>
      </c>
      <c r="T365" s="602">
        <f>I365</f>
        <v>0.59</v>
      </c>
    </row>
    <row r="366" spans="1:210" s="431" customFormat="1" ht="63" hidden="1">
      <c r="A366" s="611"/>
      <c r="B366" s="612"/>
      <c r="C366" s="969">
        <v>13</v>
      </c>
      <c r="D366" s="976" t="s">
        <v>602</v>
      </c>
      <c r="E366" s="976" t="s">
        <v>32</v>
      </c>
      <c r="F366" s="976" t="s">
        <v>603</v>
      </c>
      <c r="G366" s="977">
        <v>11</v>
      </c>
      <c r="H366" s="977"/>
      <c r="I366" s="977">
        <v>11</v>
      </c>
      <c r="J366" s="978" t="s">
        <v>597</v>
      </c>
      <c r="K366" s="958" t="s">
        <v>419</v>
      </c>
      <c r="L366" s="415" t="s">
        <v>604</v>
      </c>
      <c r="M366" s="733"/>
      <c r="N366" s="733"/>
      <c r="O366" s="732"/>
      <c r="P366" s="611"/>
      <c r="Q366" s="611"/>
      <c r="R366" s="611"/>
      <c r="S366" s="614"/>
      <c r="T366" s="602"/>
    </row>
    <row r="367" spans="1:210" s="431" customFormat="1" ht="141.75" hidden="1">
      <c r="A367" s="611"/>
      <c r="B367" s="612"/>
      <c r="C367" s="957">
        <v>14</v>
      </c>
      <c r="D367" s="979" t="s">
        <v>605</v>
      </c>
      <c r="E367" s="979" t="s">
        <v>32</v>
      </c>
      <c r="F367" s="979" t="s">
        <v>606</v>
      </c>
      <c r="G367" s="980">
        <v>5.62</v>
      </c>
      <c r="H367" s="980"/>
      <c r="I367" s="980">
        <v>5.62</v>
      </c>
      <c r="J367" s="947" t="s">
        <v>607</v>
      </c>
      <c r="K367" s="958" t="s">
        <v>419</v>
      </c>
      <c r="L367" s="961" t="s">
        <v>1301</v>
      </c>
      <c r="M367" s="733"/>
      <c r="N367" s="733"/>
      <c r="O367" s="732"/>
      <c r="P367" s="611"/>
      <c r="Q367" s="611"/>
      <c r="R367" s="611"/>
      <c r="S367" s="614"/>
      <c r="T367" s="602"/>
    </row>
    <row r="368" spans="1:210" s="431" customFormat="1" ht="31.5" hidden="1">
      <c r="A368" s="611"/>
      <c r="B368" s="612"/>
      <c r="C368" s="969">
        <v>15</v>
      </c>
      <c r="D368" s="972" t="s">
        <v>608</v>
      </c>
      <c r="E368" s="981" t="s">
        <v>63</v>
      </c>
      <c r="F368" s="28" t="s">
        <v>609</v>
      </c>
      <c r="G368" s="982">
        <v>0.3</v>
      </c>
      <c r="H368" s="983"/>
      <c r="I368" s="950">
        <v>0.3</v>
      </c>
      <c r="J368" s="947" t="s">
        <v>418</v>
      </c>
      <c r="K368" s="958" t="s">
        <v>419</v>
      </c>
      <c r="L368" s="948" t="s">
        <v>610</v>
      </c>
      <c r="M368" s="733"/>
      <c r="N368" s="733"/>
      <c r="O368" s="732"/>
      <c r="P368" s="611"/>
      <c r="Q368" s="611"/>
      <c r="R368" s="611"/>
      <c r="S368" s="614"/>
      <c r="T368" s="602"/>
    </row>
    <row r="369" spans="1:210" s="95" customFormat="1" ht="165" hidden="1" customHeight="1">
      <c r="A369" s="12"/>
      <c r="B369" s="347"/>
      <c r="C369" s="957">
        <v>16</v>
      </c>
      <c r="D369" s="960" t="s">
        <v>416</v>
      </c>
      <c r="E369" s="960" t="s">
        <v>38</v>
      </c>
      <c r="F369" s="960" t="s">
        <v>417</v>
      </c>
      <c r="G369" s="960">
        <v>0.98</v>
      </c>
      <c r="H369" s="960"/>
      <c r="I369" s="960">
        <v>0.98</v>
      </c>
      <c r="J369" s="958" t="s">
        <v>418</v>
      </c>
      <c r="K369" s="958" t="s">
        <v>419</v>
      </c>
      <c r="L369" s="961" t="s">
        <v>611</v>
      </c>
      <c r="M369" s="732"/>
      <c r="N369" s="732"/>
      <c r="O369" s="12"/>
      <c r="P369" s="611"/>
      <c r="Q369" s="611"/>
      <c r="R369" s="12"/>
      <c r="S369" s="70"/>
      <c r="T369" s="70"/>
    </row>
    <row r="370" spans="1:210" s="367" customFormat="1" hidden="1">
      <c r="A370" s="432"/>
      <c r="B370" s="592"/>
      <c r="C370" s="1945" t="s">
        <v>440</v>
      </c>
      <c r="D370" s="1945"/>
      <c r="E370" s="126"/>
      <c r="F370" s="126"/>
      <c r="G370" s="100"/>
      <c r="H370" s="196"/>
      <c r="I370" s="195"/>
      <c r="J370" s="41"/>
      <c r="K370" s="126"/>
      <c r="L370" s="819"/>
      <c r="M370" s="433"/>
      <c r="N370" s="127"/>
      <c r="O370" s="170"/>
      <c r="P370" s="126"/>
      <c r="Q370" s="366"/>
      <c r="R370" s="366"/>
      <c r="S370" s="843"/>
      <c r="T370" s="844"/>
    </row>
    <row r="371" spans="1:210" s="367" customFormat="1" ht="46.15" hidden="1" customHeight="1">
      <c r="A371" s="432"/>
      <c r="B371" s="592"/>
      <c r="C371" s="455" t="s">
        <v>251</v>
      </c>
      <c r="D371" s="1900" t="s">
        <v>794</v>
      </c>
      <c r="E371" s="1901"/>
      <c r="F371" s="1901"/>
      <c r="G371" s="100"/>
      <c r="H371" s="196"/>
      <c r="I371" s="196"/>
      <c r="J371" s="41"/>
      <c r="K371" s="126"/>
      <c r="L371" s="819"/>
      <c r="M371" s="433"/>
      <c r="N371" s="127"/>
      <c r="O371" s="170"/>
      <c r="P371" s="126"/>
      <c r="Q371" s="366"/>
      <c r="R371" s="366"/>
      <c r="S371" s="843"/>
      <c r="T371" s="844"/>
    </row>
    <row r="372" spans="1:210" s="367" customFormat="1" ht="19.149999999999999" hidden="1" customHeight="1">
      <c r="A372" s="432"/>
      <c r="B372" s="592"/>
      <c r="C372" s="246" t="s">
        <v>491</v>
      </c>
      <c r="D372" s="1933" t="s">
        <v>792</v>
      </c>
      <c r="E372" s="1934"/>
      <c r="F372" s="1935"/>
      <c r="G372" s="264"/>
      <c r="H372" s="264"/>
      <c r="I372" s="264"/>
      <c r="J372" s="186"/>
      <c r="K372" s="186"/>
      <c r="L372" s="790"/>
      <c r="M372" s="629"/>
      <c r="N372" s="790"/>
      <c r="O372" s="170"/>
      <c r="P372" s="126"/>
      <c r="Q372" s="366"/>
      <c r="R372" s="366"/>
      <c r="S372" s="843"/>
      <c r="T372" s="844"/>
    </row>
    <row r="373" spans="1:210" s="30" customFormat="1" ht="52.9" hidden="1" customHeight="1">
      <c r="A373" s="432"/>
      <c r="B373" s="592"/>
      <c r="C373" s="1376">
        <v>119</v>
      </c>
      <c r="D373" s="1371" t="s">
        <v>3258</v>
      </c>
      <c r="E373" s="1372" t="s">
        <v>63</v>
      </c>
      <c r="F373" s="1372" t="s">
        <v>372</v>
      </c>
      <c r="G373" s="1373">
        <v>0.3</v>
      </c>
      <c r="H373" s="1374"/>
      <c r="I373" s="1374">
        <v>0.3</v>
      </c>
      <c r="J373" s="1375" t="s">
        <v>157</v>
      </c>
      <c r="K373" s="1376" t="s">
        <v>3144</v>
      </c>
      <c r="L373" s="1371" t="s">
        <v>3259</v>
      </c>
      <c r="M373" s="734"/>
      <c r="N373" s="734"/>
      <c r="O373" s="433"/>
      <c r="P373" s="432"/>
      <c r="Q373" s="432"/>
      <c r="R373" s="432"/>
      <c r="S373" s="614">
        <v>1</v>
      </c>
      <c r="T373" s="602">
        <f>I373</f>
        <v>0.3</v>
      </c>
    </row>
    <row r="374" spans="1:210" s="30" customFormat="1" ht="33" hidden="1" customHeight="1">
      <c r="A374" s="432"/>
      <c r="B374" s="592"/>
      <c r="C374" s="1376">
        <v>120</v>
      </c>
      <c r="D374" s="1385" t="s">
        <v>3260</v>
      </c>
      <c r="E374" s="1376" t="s">
        <v>23</v>
      </c>
      <c r="F374" s="1376" t="s">
        <v>3261</v>
      </c>
      <c r="G374" s="1373">
        <v>36</v>
      </c>
      <c r="H374" s="1373"/>
      <c r="I374" s="1373">
        <v>1</v>
      </c>
      <c r="J374" s="1375" t="s">
        <v>157</v>
      </c>
      <c r="K374" s="1376" t="s">
        <v>652</v>
      </c>
      <c r="L374" s="1385" t="s">
        <v>3262</v>
      </c>
      <c r="M374" s="735"/>
      <c r="N374" s="735"/>
      <c r="O374" s="433"/>
      <c r="P374" s="432"/>
      <c r="Q374" s="432"/>
      <c r="R374" s="432"/>
      <c r="S374" s="614">
        <v>1</v>
      </c>
      <c r="T374" s="602">
        <f>I374</f>
        <v>1</v>
      </c>
    </row>
    <row r="375" spans="1:210" s="30" customFormat="1" ht="34.15" hidden="1" customHeight="1">
      <c r="A375" s="432"/>
      <c r="B375" s="592"/>
      <c r="C375" s="1376">
        <v>122</v>
      </c>
      <c r="D375" s="788" t="s">
        <v>3263</v>
      </c>
      <c r="E375" s="789" t="s">
        <v>63</v>
      </c>
      <c r="F375" s="789" t="s">
        <v>3264</v>
      </c>
      <c r="G375" s="1380">
        <v>1.1000000000000001</v>
      </c>
      <c r="H375" s="1380"/>
      <c r="I375" s="1380">
        <v>1.1000000000000001</v>
      </c>
      <c r="J375" s="789" t="s">
        <v>157</v>
      </c>
      <c r="K375" s="789" t="s">
        <v>3265</v>
      </c>
      <c r="L375" s="788" t="s">
        <v>3266</v>
      </c>
      <c r="M375" s="704"/>
      <c r="N375" s="704"/>
      <c r="O375" s="92">
        <v>1</v>
      </c>
      <c r="P375" s="608">
        <f>I375</f>
        <v>1.1000000000000001</v>
      </c>
      <c r="Q375" s="432"/>
      <c r="R375" s="432"/>
      <c r="S375" s="614">
        <v>1</v>
      </c>
      <c r="T375" s="602">
        <f>I375</f>
        <v>1.1000000000000001</v>
      </c>
    </row>
    <row r="376" spans="1:210" s="30" customFormat="1" ht="56.25" hidden="1" customHeight="1">
      <c r="A376" s="432"/>
      <c r="B376" s="592"/>
      <c r="C376" s="1376">
        <v>123</v>
      </c>
      <c r="D376" s="788" t="s">
        <v>3267</v>
      </c>
      <c r="E376" s="789" t="s">
        <v>63</v>
      </c>
      <c r="F376" s="789" t="s">
        <v>3268</v>
      </c>
      <c r="G376" s="1380">
        <v>0.3</v>
      </c>
      <c r="H376" s="1380"/>
      <c r="I376" s="1380">
        <v>0.3</v>
      </c>
      <c r="J376" s="789" t="s">
        <v>157</v>
      </c>
      <c r="K376" s="789" t="s">
        <v>3147</v>
      </c>
      <c r="L376" s="788" t="s">
        <v>3269</v>
      </c>
      <c r="M376" s="47"/>
      <c r="N376" s="47"/>
      <c r="O376" s="92">
        <v>1</v>
      </c>
      <c r="P376" s="608">
        <f>I376</f>
        <v>0.3</v>
      </c>
      <c r="Q376" s="432"/>
      <c r="R376" s="432"/>
      <c r="S376" s="614">
        <v>1</v>
      </c>
      <c r="T376" s="602">
        <f>I376</f>
        <v>0.3</v>
      </c>
    </row>
    <row r="377" spans="1:210" s="30" customFormat="1" ht="56.25" hidden="1" customHeight="1">
      <c r="A377" s="432"/>
      <c r="B377" s="592"/>
      <c r="C377" s="1376">
        <v>125</v>
      </c>
      <c r="D377" s="788" t="s">
        <v>3270</v>
      </c>
      <c r="E377" s="789" t="s">
        <v>63</v>
      </c>
      <c r="F377" s="789" t="s">
        <v>2818</v>
      </c>
      <c r="G377" s="1380">
        <v>0.41</v>
      </c>
      <c r="H377" s="1380"/>
      <c r="I377" s="1380">
        <v>0.01</v>
      </c>
      <c r="J377" s="789" t="s">
        <v>157</v>
      </c>
      <c r="K377" s="789" t="s">
        <v>3271</v>
      </c>
      <c r="L377" s="788" t="s">
        <v>3272</v>
      </c>
      <c r="M377" s="47"/>
      <c r="N377" s="47"/>
      <c r="O377" s="92">
        <v>1</v>
      </c>
      <c r="P377" s="608">
        <f>I377</f>
        <v>0.01</v>
      </c>
      <c r="Q377" s="432"/>
      <c r="R377" s="432"/>
      <c r="S377" s="614">
        <v>1</v>
      </c>
      <c r="T377" s="602">
        <f>I377</f>
        <v>0.01</v>
      </c>
    </row>
    <row r="378" spans="1:210" s="30" customFormat="1" ht="56.25" hidden="1" customHeight="1">
      <c r="A378" s="432"/>
      <c r="B378" s="592"/>
      <c r="C378" s="1376">
        <v>127</v>
      </c>
      <c r="D378" s="1386" t="s">
        <v>3273</v>
      </c>
      <c r="E378" s="1387" t="s">
        <v>63</v>
      </c>
      <c r="F378" s="1387" t="s">
        <v>3274</v>
      </c>
      <c r="G378" s="1388">
        <v>0.7</v>
      </c>
      <c r="H378" s="1388">
        <v>0.7</v>
      </c>
      <c r="I378" s="1388">
        <v>0.7</v>
      </c>
      <c r="J378" s="1375" t="s">
        <v>157</v>
      </c>
      <c r="K378" s="1389" t="s">
        <v>3275</v>
      </c>
      <c r="L378" s="1390" t="s">
        <v>3276</v>
      </c>
      <c r="M378" s="47"/>
      <c r="N378" s="47"/>
      <c r="O378" s="92"/>
      <c r="P378" s="608"/>
      <c r="Q378" s="432"/>
      <c r="R378" s="432"/>
      <c r="S378" s="614"/>
      <c r="T378" s="602"/>
    </row>
    <row r="379" spans="1:210" s="367" customFormat="1" ht="24" hidden="1" customHeight="1">
      <c r="A379" s="432"/>
      <c r="B379" s="592"/>
      <c r="C379" s="246" t="s">
        <v>470</v>
      </c>
      <c r="D379" s="1933" t="s">
        <v>795</v>
      </c>
      <c r="E379" s="1934"/>
      <c r="F379" s="1935"/>
      <c r="G379" s="244"/>
      <c r="H379" s="244"/>
      <c r="I379" s="244"/>
      <c r="J379" s="212"/>
      <c r="K379" s="212"/>
      <c r="L379" s="245"/>
      <c r="M379" s="736"/>
      <c r="N379" s="245"/>
      <c r="O379" s="170"/>
      <c r="P379" s="126"/>
      <c r="Q379" s="366"/>
      <c r="R379" s="366"/>
      <c r="S379" s="843"/>
      <c r="T379" s="844"/>
    </row>
    <row r="380" spans="1:210" s="86" customFormat="1" ht="45" hidden="1">
      <c r="A380" s="432"/>
      <c r="B380" s="592"/>
      <c r="C380" s="1361">
        <v>141</v>
      </c>
      <c r="D380" s="1393" t="s">
        <v>3280</v>
      </c>
      <c r="E380" s="1361" t="s">
        <v>75</v>
      </c>
      <c r="F380" s="1361" t="s">
        <v>3281</v>
      </c>
      <c r="G380" s="1359">
        <v>8.8000000000000007</v>
      </c>
      <c r="H380" s="1359">
        <v>8.1999999999999993</v>
      </c>
      <c r="I380" s="1359">
        <v>8.8000000000000007</v>
      </c>
      <c r="J380" s="1394" t="s">
        <v>157</v>
      </c>
      <c r="K380" s="1361" t="s">
        <v>3181</v>
      </c>
      <c r="L380" s="1393" t="s">
        <v>3282</v>
      </c>
      <c r="M380" s="707"/>
      <c r="N380" s="707"/>
      <c r="O380" s="433"/>
      <c r="P380" s="432"/>
      <c r="Q380" s="432"/>
      <c r="R380" s="432"/>
      <c r="S380" s="593"/>
      <c r="T380" s="593"/>
    </row>
    <row r="381" spans="1:210" s="86" customFormat="1" ht="45" hidden="1">
      <c r="A381" s="432"/>
      <c r="B381" s="592"/>
      <c r="C381" s="1361">
        <v>142</v>
      </c>
      <c r="D381" s="1393" t="s">
        <v>3283</v>
      </c>
      <c r="E381" s="1361" t="s">
        <v>75</v>
      </c>
      <c r="F381" s="1361" t="s">
        <v>3284</v>
      </c>
      <c r="G381" s="1359">
        <v>8.1</v>
      </c>
      <c r="H381" s="1359">
        <v>8</v>
      </c>
      <c r="I381" s="1359">
        <v>8.1</v>
      </c>
      <c r="J381" s="1394" t="s">
        <v>157</v>
      </c>
      <c r="K381" s="1361" t="s">
        <v>3187</v>
      </c>
      <c r="L381" s="1393" t="s">
        <v>3285</v>
      </c>
      <c r="M381" s="707"/>
      <c r="N381" s="707"/>
      <c r="O381" s="433"/>
      <c r="P381" s="432"/>
      <c r="Q381" s="432"/>
      <c r="R381" s="432"/>
      <c r="S381" s="593"/>
      <c r="T381" s="593"/>
    </row>
    <row r="382" spans="1:210" s="86" customFormat="1" ht="30" hidden="1">
      <c r="A382" s="432"/>
      <c r="B382" s="592"/>
      <c r="C382" s="1361">
        <v>143</v>
      </c>
      <c r="D382" s="1393" t="s">
        <v>3286</v>
      </c>
      <c r="E382" s="1361" t="s">
        <v>75</v>
      </c>
      <c r="F382" s="1361" t="s">
        <v>3287</v>
      </c>
      <c r="G382" s="1359">
        <v>7.7</v>
      </c>
      <c r="H382" s="1359">
        <v>6.93</v>
      </c>
      <c r="I382" s="1359">
        <v>7.7</v>
      </c>
      <c r="J382" s="1394" t="s">
        <v>157</v>
      </c>
      <c r="K382" s="1361" t="s">
        <v>3288</v>
      </c>
      <c r="L382" s="1393" t="s">
        <v>3289</v>
      </c>
      <c r="M382" s="707"/>
      <c r="N382" s="707"/>
      <c r="O382" s="433"/>
      <c r="P382" s="432"/>
      <c r="Q382" s="432"/>
      <c r="R382" s="432"/>
      <c r="S382" s="593"/>
      <c r="T382" s="593"/>
    </row>
    <row r="383" spans="1:210" s="369" customFormat="1" hidden="1">
      <c r="A383" s="432"/>
      <c r="B383" s="592"/>
      <c r="C383" s="455" t="s">
        <v>252</v>
      </c>
      <c r="D383" s="1900" t="s">
        <v>1130</v>
      </c>
      <c r="E383" s="1901"/>
      <c r="F383" s="1901"/>
      <c r="G383" s="100"/>
      <c r="H383" s="196"/>
      <c r="I383" s="196"/>
      <c r="J383" s="274"/>
      <c r="K383" s="152"/>
      <c r="L383" s="819"/>
      <c r="M383" s="433"/>
      <c r="N383" s="127"/>
      <c r="O383" s="170"/>
      <c r="P383" s="126"/>
      <c r="Q383" s="366"/>
      <c r="R383" s="366"/>
      <c r="S383" s="843"/>
      <c r="T383" s="844"/>
      <c r="U383" s="367"/>
      <c r="V383" s="367"/>
      <c r="W383" s="367"/>
      <c r="X383" s="367"/>
      <c r="Y383" s="367"/>
      <c r="Z383" s="367"/>
      <c r="AA383" s="367"/>
      <c r="AB383" s="367"/>
      <c r="AC383" s="367"/>
      <c r="AD383" s="367"/>
      <c r="AE383" s="367"/>
      <c r="AF383" s="367"/>
      <c r="AG383" s="367"/>
      <c r="AH383" s="367"/>
      <c r="AI383" s="367"/>
      <c r="AJ383" s="367"/>
      <c r="AK383" s="367"/>
      <c r="AL383" s="367"/>
      <c r="AM383" s="367"/>
      <c r="AN383" s="367"/>
      <c r="AO383" s="367"/>
      <c r="AP383" s="367"/>
      <c r="AQ383" s="367"/>
      <c r="AR383" s="367"/>
      <c r="AS383" s="367"/>
      <c r="AT383" s="367"/>
      <c r="AU383" s="367"/>
      <c r="AV383" s="367"/>
      <c r="AW383" s="367"/>
      <c r="AX383" s="367"/>
      <c r="AY383" s="367"/>
      <c r="AZ383" s="367"/>
      <c r="BA383" s="367"/>
      <c r="BB383" s="367"/>
      <c r="BC383" s="367"/>
      <c r="BD383" s="367"/>
      <c r="BE383" s="367"/>
      <c r="BF383" s="367"/>
      <c r="BG383" s="367"/>
      <c r="BH383" s="367"/>
      <c r="BI383" s="367"/>
      <c r="BJ383" s="367"/>
      <c r="BK383" s="367"/>
      <c r="BL383" s="367"/>
      <c r="BM383" s="367"/>
      <c r="BN383" s="367"/>
      <c r="BO383" s="367"/>
      <c r="BP383" s="367"/>
      <c r="BQ383" s="367"/>
      <c r="BR383" s="367"/>
      <c r="BS383" s="367"/>
      <c r="BT383" s="367"/>
      <c r="BU383" s="367"/>
      <c r="BV383" s="367"/>
      <c r="BW383" s="367"/>
      <c r="BX383" s="367"/>
      <c r="BY383" s="367"/>
      <c r="BZ383" s="367"/>
      <c r="CA383" s="367"/>
      <c r="CB383" s="367"/>
      <c r="CC383" s="367"/>
      <c r="CD383" s="367"/>
      <c r="CE383" s="367"/>
      <c r="CF383" s="367"/>
      <c r="CG383" s="367"/>
      <c r="CH383" s="367"/>
      <c r="CI383" s="367"/>
      <c r="CJ383" s="367"/>
      <c r="CK383" s="367"/>
      <c r="CL383" s="367"/>
      <c r="CM383" s="367"/>
      <c r="CN383" s="367"/>
      <c r="CO383" s="367"/>
      <c r="CP383" s="367"/>
      <c r="CQ383" s="367"/>
      <c r="CR383" s="367"/>
      <c r="CS383" s="367"/>
      <c r="CT383" s="367"/>
      <c r="CU383" s="367"/>
      <c r="CV383" s="367"/>
      <c r="CW383" s="367"/>
      <c r="CX383" s="367"/>
      <c r="CY383" s="367"/>
      <c r="CZ383" s="367"/>
      <c r="DA383" s="367"/>
      <c r="DB383" s="367"/>
      <c r="DC383" s="367"/>
      <c r="DD383" s="367"/>
      <c r="DE383" s="367"/>
      <c r="DF383" s="367"/>
      <c r="DG383" s="367"/>
      <c r="DH383" s="367"/>
      <c r="DI383" s="367"/>
      <c r="DJ383" s="367"/>
      <c r="DK383" s="367"/>
      <c r="DL383" s="367"/>
      <c r="DM383" s="367"/>
      <c r="DN383" s="367"/>
      <c r="DO383" s="367"/>
      <c r="DP383" s="367"/>
      <c r="DQ383" s="367"/>
      <c r="DR383" s="367"/>
      <c r="DS383" s="367"/>
      <c r="DT383" s="367"/>
      <c r="DU383" s="367"/>
      <c r="DV383" s="367"/>
      <c r="DW383" s="367"/>
      <c r="DX383" s="367"/>
      <c r="DY383" s="367"/>
      <c r="DZ383" s="367"/>
      <c r="EA383" s="367"/>
      <c r="EB383" s="367"/>
      <c r="EC383" s="367"/>
      <c r="ED383" s="367"/>
      <c r="EE383" s="367"/>
      <c r="EF383" s="367"/>
      <c r="EG383" s="367"/>
      <c r="EH383" s="367"/>
      <c r="EI383" s="367"/>
      <c r="EJ383" s="367"/>
      <c r="EK383" s="367"/>
      <c r="EL383" s="367"/>
      <c r="EM383" s="367"/>
      <c r="EN383" s="367"/>
      <c r="EO383" s="367"/>
      <c r="EP383" s="367"/>
      <c r="EQ383" s="367"/>
      <c r="ER383" s="367"/>
      <c r="ES383" s="367"/>
      <c r="ET383" s="367"/>
      <c r="EU383" s="367"/>
      <c r="EV383" s="367"/>
      <c r="EW383" s="367"/>
      <c r="EX383" s="367"/>
      <c r="EY383" s="367"/>
      <c r="EZ383" s="367"/>
      <c r="FA383" s="367"/>
      <c r="FB383" s="367"/>
      <c r="FC383" s="367"/>
      <c r="FD383" s="367"/>
      <c r="FE383" s="367"/>
      <c r="FF383" s="367"/>
      <c r="FG383" s="367"/>
      <c r="FH383" s="367"/>
      <c r="FI383" s="367"/>
      <c r="FJ383" s="367"/>
      <c r="FK383" s="367"/>
      <c r="FL383" s="367"/>
      <c r="FM383" s="367"/>
      <c r="FN383" s="367"/>
      <c r="FO383" s="367"/>
      <c r="FP383" s="367"/>
      <c r="FQ383" s="367"/>
      <c r="FR383" s="367"/>
      <c r="FS383" s="367"/>
      <c r="FT383" s="367"/>
      <c r="FU383" s="367"/>
      <c r="FV383" s="367"/>
      <c r="FW383" s="367"/>
      <c r="FX383" s="367"/>
      <c r="FY383" s="367"/>
      <c r="FZ383" s="367"/>
      <c r="GA383" s="367"/>
      <c r="GB383" s="367"/>
      <c r="GC383" s="367"/>
      <c r="GD383" s="367"/>
      <c r="GE383" s="367"/>
      <c r="GF383" s="367"/>
      <c r="GG383" s="367"/>
      <c r="GH383" s="367"/>
      <c r="GI383" s="367"/>
      <c r="GJ383" s="367"/>
      <c r="GK383" s="367"/>
      <c r="GL383" s="367"/>
      <c r="GM383" s="367"/>
      <c r="GN383" s="367"/>
      <c r="GO383" s="367"/>
      <c r="GP383" s="367"/>
      <c r="GQ383" s="367"/>
      <c r="GR383" s="367"/>
      <c r="GS383" s="367"/>
      <c r="GT383" s="367"/>
      <c r="GU383" s="367"/>
      <c r="GV383" s="367"/>
      <c r="GW383" s="367"/>
      <c r="GX383" s="367"/>
      <c r="GY383" s="367"/>
      <c r="GZ383" s="367"/>
      <c r="HA383" s="367"/>
      <c r="HB383" s="367"/>
    </row>
    <row r="384" spans="1:210" s="64" customFormat="1" ht="38.25" hidden="1" customHeight="1">
      <c r="A384" s="611"/>
      <c r="B384" s="612"/>
      <c r="C384" s="92"/>
      <c r="D384" s="737"/>
      <c r="E384" s="738"/>
      <c r="F384" s="738"/>
      <c r="G384" s="739"/>
      <c r="H384" s="739"/>
      <c r="I384" s="739"/>
      <c r="J384" s="706"/>
      <c r="K384" s="740"/>
      <c r="L384" s="741"/>
      <c r="M384" s="741"/>
      <c r="N384" s="741"/>
      <c r="O384" s="704"/>
      <c r="P384" s="611"/>
      <c r="Q384" s="611"/>
      <c r="R384" s="611"/>
      <c r="S384" s="614"/>
      <c r="T384" s="614"/>
    </row>
    <row r="385" spans="1:210" s="84" customFormat="1" ht="50.25" hidden="1" customHeight="1">
      <c r="A385" s="698"/>
      <c r="B385" s="742"/>
      <c r="C385" s="496"/>
      <c r="D385" s="165"/>
      <c r="E385" s="496"/>
      <c r="F385" s="496"/>
      <c r="G385" s="507"/>
      <c r="H385" s="496"/>
      <c r="I385" s="496"/>
      <c r="J385" s="496"/>
      <c r="K385" s="496"/>
      <c r="L385" s="165"/>
      <c r="M385" s="165">
        <v>1</v>
      </c>
      <c r="N385" s="165"/>
      <c r="O385" s="735"/>
      <c r="P385" s="698"/>
      <c r="Q385" s="698"/>
      <c r="R385" s="698"/>
      <c r="S385" s="743"/>
      <c r="T385" s="743"/>
    </row>
    <row r="386" spans="1:210" s="367" customFormat="1" hidden="1">
      <c r="A386" s="432"/>
      <c r="B386" s="592"/>
      <c r="C386" s="1945" t="s">
        <v>436</v>
      </c>
      <c r="D386" s="1945"/>
      <c r="E386" s="126"/>
      <c r="F386" s="126"/>
      <c r="G386" s="100"/>
      <c r="H386" s="196"/>
      <c r="I386" s="195"/>
      <c r="J386" s="41"/>
      <c r="K386" s="126"/>
      <c r="L386" s="819"/>
      <c r="M386" s="433"/>
      <c r="N386" s="127"/>
      <c r="O386" s="170"/>
      <c r="P386" s="126"/>
      <c r="Q386" s="366"/>
      <c r="R386" s="366"/>
      <c r="S386" s="843"/>
      <c r="T386" s="844"/>
    </row>
    <row r="387" spans="1:210" s="367" customFormat="1" ht="53.25" hidden="1" customHeight="1">
      <c r="A387" s="432"/>
      <c r="B387" s="592"/>
      <c r="C387" s="455" t="s">
        <v>251</v>
      </c>
      <c r="D387" s="1900" t="s">
        <v>794</v>
      </c>
      <c r="E387" s="1901"/>
      <c r="F387" s="1901"/>
      <c r="G387" s="100"/>
      <c r="H387" s="196"/>
      <c r="I387" s="196"/>
      <c r="J387" s="41"/>
      <c r="K387" s="126"/>
      <c r="L387" s="819"/>
      <c r="M387" s="433"/>
      <c r="N387" s="127"/>
      <c r="O387" s="170"/>
      <c r="P387" s="126"/>
      <c r="Q387" s="366"/>
      <c r="R387" s="366"/>
      <c r="S387" s="843"/>
      <c r="T387" s="844"/>
    </row>
    <row r="388" spans="1:210" s="389" customFormat="1" ht="22.15" hidden="1" customHeight="1">
      <c r="A388" s="12"/>
      <c r="B388" s="347"/>
      <c r="C388" s="186" t="s">
        <v>491</v>
      </c>
      <c r="D388" s="1936" t="s">
        <v>795</v>
      </c>
      <c r="E388" s="1937"/>
      <c r="F388" s="1938"/>
      <c r="G388" s="217"/>
      <c r="H388" s="217"/>
      <c r="I388" s="217"/>
      <c r="J388" s="339"/>
      <c r="K388" s="186"/>
      <c r="L388" s="790"/>
      <c r="M388" s="659"/>
      <c r="N388" s="339"/>
      <c r="O388" s="170"/>
      <c r="P388" s="139"/>
      <c r="Q388" s="860"/>
      <c r="R388" s="860"/>
      <c r="S388" s="843"/>
      <c r="T388" s="844"/>
    </row>
    <row r="389" spans="1:210" s="68" customFormat="1" ht="67.900000000000006" hidden="1" customHeight="1">
      <c r="A389" s="12"/>
      <c r="B389" s="347"/>
      <c r="C389" s="125">
        <v>94</v>
      </c>
      <c r="D389" s="124" t="s">
        <v>3416</v>
      </c>
      <c r="E389" s="125" t="s">
        <v>75</v>
      </c>
      <c r="F389" s="125" t="s">
        <v>3417</v>
      </c>
      <c r="G389" s="125">
        <v>7.92</v>
      </c>
      <c r="H389" s="125">
        <v>7.92</v>
      </c>
      <c r="I389" s="125">
        <v>7.92</v>
      </c>
      <c r="J389" s="125" t="s">
        <v>61</v>
      </c>
      <c r="K389" s="1397" t="s">
        <v>3418</v>
      </c>
      <c r="L389" s="124" t="s">
        <v>3419</v>
      </c>
      <c r="M389" s="12"/>
      <c r="N389" s="12"/>
      <c r="O389" s="47"/>
      <c r="P389" s="12"/>
      <c r="Q389" s="12"/>
      <c r="R389" s="12"/>
      <c r="S389" s="614">
        <v>1</v>
      </c>
      <c r="T389" s="602">
        <f>I389</f>
        <v>7.92</v>
      </c>
    </row>
    <row r="390" spans="1:210" s="68" customFormat="1" ht="54" hidden="1" customHeight="1">
      <c r="A390" s="12"/>
      <c r="B390" s="347"/>
      <c r="C390" s="125">
        <v>95</v>
      </c>
      <c r="D390" s="125" t="s">
        <v>3420</v>
      </c>
      <c r="E390" s="125" t="s">
        <v>23</v>
      </c>
      <c r="F390" s="125" t="s">
        <v>3421</v>
      </c>
      <c r="G390" s="125">
        <f>I390</f>
        <v>73.400000000000006</v>
      </c>
      <c r="H390" s="125"/>
      <c r="I390" s="125">
        <v>73.400000000000006</v>
      </c>
      <c r="J390" s="125" t="s">
        <v>61</v>
      </c>
      <c r="K390" s="125" t="s">
        <v>3422</v>
      </c>
      <c r="L390" s="124" t="s">
        <v>3423</v>
      </c>
      <c r="M390" s="12"/>
      <c r="N390" s="12"/>
      <c r="O390" s="47"/>
      <c r="P390" s="12"/>
      <c r="Q390" s="12"/>
      <c r="R390" s="12"/>
      <c r="S390" s="614">
        <v>1</v>
      </c>
      <c r="T390" s="602">
        <f>I390</f>
        <v>73.400000000000006</v>
      </c>
    </row>
    <row r="391" spans="1:210" s="369" customFormat="1" hidden="1">
      <c r="A391" s="432"/>
      <c r="B391" s="592"/>
      <c r="C391" s="455" t="s">
        <v>252</v>
      </c>
      <c r="D391" s="1900" t="s">
        <v>1130</v>
      </c>
      <c r="E391" s="1901"/>
      <c r="F391" s="1901"/>
      <c r="G391" s="100"/>
      <c r="H391" s="196"/>
      <c r="I391" s="196"/>
      <c r="J391" s="274"/>
      <c r="K391" s="152"/>
      <c r="L391" s="819"/>
      <c r="M391" s="433"/>
      <c r="N391" s="127"/>
      <c r="O391" s="127"/>
      <c r="P391" s="126"/>
      <c r="Q391" s="366"/>
      <c r="R391" s="366"/>
      <c r="S391" s="843"/>
      <c r="T391" s="844"/>
      <c r="U391" s="367"/>
      <c r="V391" s="367"/>
      <c r="W391" s="367"/>
      <c r="X391" s="367"/>
      <c r="Y391" s="367"/>
      <c r="Z391" s="367"/>
      <c r="AA391" s="367"/>
      <c r="AB391" s="367"/>
      <c r="AC391" s="367"/>
      <c r="AD391" s="367"/>
      <c r="AE391" s="367"/>
      <c r="AF391" s="367"/>
      <c r="AG391" s="367"/>
      <c r="AH391" s="367"/>
      <c r="AI391" s="367"/>
      <c r="AJ391" s="367"/>
      <c r="AK391" s="367"/>
      <c r="AL391" s="367"/>
      <c r="AM391" s="367"/>
      <c r="AN391" s="367"/>
      <c r="AO391" s="367"/>
      <c r="AP391" s="367"/>
      <c r="AQ391" s="367"/>
      <c r="AR391" s="367"/>
      <c r="AS391" s="367"/>
      <c r="AT391" s="367"/>
      <c r="AU391" s="367"/>
      <c r="AV391" s="367"/>
      <c r="AW391" s="367"/>
      <c r="AX391" s="367"/>
      <c r="AY391" s="367"/>
      <c r="AZ391" s="367"/>
      <c r="BA391" s="367"/>
      <c r="BB391" s="367"/>
      <c r="BC391" s="367"/>
      <c r="BD391" s="367"/>
      <c r="BE391" s="367"/>
      <c r="BF391" s="367"/>
      <c r="BG391" s="367"/>
      <c r="BH391" s="367"/>
      <c r="BI391" s="367"/>
      <c r="BJ391" s="367"/>
      <c r="BK391" s="367"/>
      <c r="BL391" s="367"/>
      <c r="BM391" s="367"/>
      <c r="BN391" s="367"/>
      <c r="BO391" s="367"/>
      <c r="BP391" s="367"/>
      <c r="BQ391" s="367"/>
      <c r="BR391" s="367"/>
      <c r="BS391" s="367"/>
      <c r="BT391" s="367"/>
      <c r="BU391" s="367"/>
      <c r="BV391" s="367"/>
      <c r="BW391" s="367"/>
      <c r="BX391" s="367"/>
      <c r="BY391" s="367"/>
      <c r="BZ391" s="367"/>
      <c r="CA391" s="367"/>
      <c r="CB391" s="367"/>
      <c r="CC391" s="367"/>
      <c r="CD391" s="367"/>
      <c r="CE391" s="367"/>
      <c r="CF391" s="367"/>
      <c r="CG391" s="367"/>
      <c r="CH391" s="367"/>
      <c r="CI391" s="367"/>
      <c r="CJ391" s="367"/>
      <c r="CK391" s="367"/>
      <c r="CL391" s="367"/>
      <c r="CM391" s="367"/>
      <c r="CN391" s="367"/>
      <c r="CO391" s="367"/>
      <c r="CP391" s="367"/>
      <c r="CQ391" s="367"/>
      <c r="CR391" s="367"/>
      <c r="CS391" s="367"/>
      <c r="CT391" s="367"/>
      <c r="CU391" s="367"/>
      <c r="CV391" s="367"/>
      <c r="CW391" s="367"/>
      <c r="CX391" s="367"/>
      <c r="CY391" s="367"/>
      <c r="CZ391" s="367"/>
      <c r="DA391" s="367"/>
      <c r="DB391" s="367"/>
      <c r="DC391" s="367"/>
      <c r="DD391" s="367"/>
      <c r="DE391" s="367"/>
      <c r="DF391" s="367"/>
      <c r="DG391" s="367"/>
      <c r="DH391" s="367"/>
      <c r="DI391" s="367"/>
      <c r="DJ391" s="367"/>
      <c r="DK391" s="367"/>
      <c r="DL391" s="367"/>
      <c r="DM391" s="367"/>
      <c r="DN391" s="367"/>
      <c r="DO391" s="367"/>
      <c r="DP391" s="367"/>
      <c r="DQ391" s="367"/>
      <c r="DR391" s="367"/>
      <c r="DS391" s="367"/>
      <c r="DT391" s="367"/>
      <c r="DU391" s="367"/>
      <c r="DV391" s="367"/>
      <c r="DW391" s="367"/>
      <c r="DX391" s="367"/>
      <c r="DY391" s="367"/>
      <c r="DZ391" s="367"/>
      <c r="EA391" s="367"/>
      <c r="EB391" s="367"/>
      <c r="EC391" s="367"/>
      <c r="ED391" s="367"/>
      <c r="EE391" s="367"/>
      <c r="EF391" s="367"/>
      <c r="EG391" s="367"/>
      <c r="EH391" s="367"/>
      <c r="EI391" s="367"/>
      <c r="EJ391" s="367"/>
      <c r="EK391" s="367"/>
      <c r="EL391" s="367"/>
      <c r="EM391" s="367"/>
      <c r="EN391" s="367"/>
      <c r="EO391" s="367"/>
      <c r="EP391" s="367"/>
      <c r="EQ391" s="367"/>
      <c r="ER391" s="367"/>
      <c r="ES391" s="367"/>
      <c r="ET391" s="367"/>
      <c r="EU391" s="367"/>
      <c r="EV391" s="367"/>
      <c r="EW391" s="367"/>
      <c r="EX391" s="367"/>
      <c r="EY391" s="367"/>
      <c r="EZ391" s="367"/>
      <c r="FA391" s="367"/>
      <c r="FB391" s="367"/>
      <c r="FC391" s="367"/>
      <c r="FD391" s="367"/>
      <c r="FE391" s="367"/>
      <c r="FF391" s="367"/>
      <c r="FG391" s="367"/>
      <c r="FH391" s="367"/>
      <c r="FI391" s="367"/>
      <c r="FJ391" s="367"/>
      <c r="FK391" s="367"/>
      <c r="FL391" s="367"/>
      <c r="FM391" s="367"/>
      <c r="FN391" s="367"/>
      <c r="FO391" s="367"/>
      <c r="FP391" s="367"/>
      <c r="FQ391" s="367"/>
      <c r="FR391" s="367"/>
      <c r="FS391" s="367"/>
      <c r="FT391" s="367"/>
      <c r="FU391" s="367"/>
      <c r="FV391" s="367"/>
      <c r="FW391" s="367"/>
      <c r="FX391" s="367"/>
      <c r="FY391" s="367"/>
      <c r="FZ391" s="367"/>
      <c r="GA391" s="367"/>
      <c r="GB391" s="367"/>
      <c r="GC391" s="367"/>
      <c r="GD391" s="367"/>
      <c r="GE391" s="367"/>
      <c r="GF391" s="367"/>
      <c r="GG391" s="367"/>
      <c r="GH391" s="367"/>
      <c r="GI391" s="367"/>
      <c r="GJ391" s="367"/>
      <c r="GK391" s="367"/>
      <c r="GL391" s="367"/>
      <c r="GM391" s="367"/>
      <c r="GN391" s="367"/>
      <c r="GO391" s="367"/>
      <c r="GP391" s="367"/>
      <c r="GQ391" s="367"/>
      <c r="GR391" s="367"/>
      <c r="GS391" s="367"/>
      <c r="GT391" s="367"/>
      <c r="GU391" s="367"/>
      <c r="GV391" s="367"/>
      <c r="GW391" s="367"/>
      <c r="GX391" s="367"/>
      <c r="GY391" s="367"/>
      <c r="GZ391" s="367"/>
      <c r="HA391" s="367"/>
      <c r="HB391" s="367"/>
    </row>
    <row r="392" spans="1:210" s="70" customFormat="1" ht="67.5" hidden="1" customHeight="1">
      <c r="A392" s="12"/>
      <c r="B392" s="347"/>
      <c r="C392" s="125">
        <v>117</v>
      </c>
      <c r="D392" s="124" t="s">
        <v>3441</v>
      </c>
      <c r="E392" s="125" t="s">
        <v>63</v>
      </c>
      <c r="F392" s="125" t="s">
        <v>3442</v>
      </c>
      <c r="G392" s="3">
        <v>0.09</v>
      </c>
      <c r="H392" s="125"/>
      <c r="I392" s="3">
        <v>0.09</v>
      </c>
      <c r="J392" s="125" t="s">
        <v>61</v>
      </c>
      <c r="K392" s="125" t="s">
        <v>3443</v>
      </c>
      <c r="L392" s="13" t="s">
        <v>3444</v>
      </c>
      <c r="M392" s="12"/>
      <c r="N392" s="12"/>
      <c r="O392" s="47"/>
      <c r="P392" s="12"/>
      <c r="Q392" s="12"/>
      <c r="R392" s="12"/>
    </row>
    <row r="393" spans="1:210" s="70" customFormat="1" ht="127.9" hidden="1" customHeight="1">
      <c r="A393" s="12"/>
      <c r="B393" s="347"/>
      <c r="C393" s="125">
        <v>118</v>
      </c>
      <c r="D393" s="124" t="s">
        <v>3445</v>
      </c>
      <c r="E393" s="125" t="s">
        <v>63</v>
      </c>
      <c r="F393" s="125" t="s">
        <v>3442</v>
      </c>
      <c r="G393" s="3">
        <v>0.09</v>
      </c>
      <c r="H393" s="125"/>
      <c r="I393" s="3">
        <v>0.09</v>
      </c>
      <c r="J393" s="125" t="s">
        <v>61</v>
      </c>
      <c r="K393" s="125" t="s">
        <v>3446</v>
      </c>
      <c r="L393" s="13" t="s">
        <v>3444</v>
      </c>
      <c r="M393" s="12"/>
      <c r="N393" s="12"/>
      <c r="O393" s="47"/>
      <c r="P393" s="12"/>
      <c r="Q393" s="12"/>
      <c r="R393" s="12"/>
    </row>
    <row r="394" spans="1:210" s="70" customFormat="1" ht="54" hidden="1" customHeight="1">
      <c r="A394" s="12"/>
      <c r="B394" s="347"/>
      <c r="C394" s="125">
        <v>119</v>
      </c>
      <c r="D394" s="124" t="s">
        <v>3447</v>
      </c>
      <c r="E394" s="125" t="s">
        <v>63</v>
      </c>
      <c r="F394" s="125" t="s">
        <v>3442</v>
      </c>
      <c r="G394" s="3">
        <v>0.09</v>
      </c>
      <c r="H394" s="125"/>
      <c r="I394" s="3">
        <v>0.09</v>
      </c>
      <c r="J394" s="125" t="s">
        <v>61</v>
      </c>
      <c r="K394" s="125" t="s">
        <v>3385</v>
      </c>
      <c r="L394" s="13" t="s">
        <v>3444</v>
      </c>
      <c r="M394" s="12"/>
      <c r="N394" s="12"/>
      <c r="O394" s="47"/>
      <c r="P394" s="12"/>
      <c r="Q394" s="12"/>
      <c r="R394" s="12"/>
    </row>
    <row r="395" spans="1:210" s="66" customFormat="1" ht="64.150000000000006" hidden="1" customHeight="1">
      <c r="A395" s="12"/>
      <c r="B395" s="347"/>
      <c r="C395" s="125">
        <v>120</v>
      </c>
      <c r="D395" s="124" t="s">
        <v>3448</v>
      </c>
      <c r="E395" s="125" t="s">
        <v>63</v>
      </c>
      <c r="F395" s="125" t="s">
        <v>3442</v>
      </c>
      <c r="G395" s="3">
        <v>7</v>
      </c>
      <c r="H395" s="125">
        <v>6.9</v>
      </c>
      <c r="I395" s="3">
        <v>7</v>
      </c>
      <c r="J395" s="125" t="s">
        <v>61</v>
      </c>
      <c r="K395" s="125" t="s">
        <v>3315</v>
      </c>
      <c r="L395" s="13" t="s">
        <v>3449</v>
      </c>
      <c r="M395" s="12"/>
      <c r="N395" s="12"/>
      <c r="O395" s="47"/>
      <c r="P395" s="12"/>
      <c r="Q395" s="12"/>
      <c r="R395" s="12"/>
      <c r="S395" s="70"/>
      <c r="T395" s="70"/>
    </row>
    <row r="396" spans="1:210" s="1508" customFormat="1" ht="64.150000000000006" customHeight="1">
      <c r="A396" s="1477"/>
      <c r="B396" s="1398"/>
      <c r="C396" s="1507" t="s">
        <v>471</v>
      </c>
      <c r="D396" s="1930" t="s">
        <v>3636</v>
      </c>
      <c r="E396" s="1931"/>
      <c r="F396" s="1932"/>
      <c r="G396" s="195"/>
      <c r="H396" s="170"/>
      <c r="I396" s="195"/>
      <c r="J396" s="170"/>
      <c r="K396" s="170"/>
      <c r="L396" s="1477"/>
      <c r="M396" s="1477"/>
      <c r="N396" s="1477"/>
      <c r="O396" s="218"/>
      <c r="P396" s="1477"/>
      <c r="Q396" s="1477"/>
      <c r="R396" s="1477"/>
      <c r="S396" s="801"/>
      <c r="T396" s="801"/>
    </row>
    <row r="397" spans="1:210" s="66" customFormat="1" ht="63" customHeight="1">
      <c r="A397" s="783"/>
      <c r="B397" s="347"/>
      <c r="C397" s="125"/>
      <c r="D397" s="874"/>
      <c r="E397" s="1481"/>
      <c r="F397" s="874"/>
      <c r="G397" s="875"/>
      <c r="H397" s="73"/>
      <c r="I397" s="875"/>
      <c r="J397" s="72"/>
      <c r="K397" s="73"/>
      <c r="L397" s="1478"/>
      <c r="M397" s="783"/>
      <c r="N397" s="783"/>
      <c r="O397" s="47"/>
      <c r="P397" s="783"/>
      <c r="Q397" s="783"/>
      <c r="R397" s="783"/>
      <c r="S397" s="70"/>
      <c r="T397" s="70"/>
    </row>
    <row r="398" spans="1:210">
      <c r="A398" s="640"/>
      <c r="B398" s="641"/>
      <c r="C398" s="92"/>
      <c r="D398" s="748" t="s">
        <v>177</v>
      </c>
      <c r="E398" s="640"/>
      <c r="F398" s="640"/>
      <c r="G398" s="744"/>
      <c r="H398" s="744"/>
      <c r="I398" s="744"/>
      <c r="J398" s="744"/>
      <c r="K398" s="744"/>
      <c r="L398" s="745"/>
      <c r="M398" s="744"/>
      <c r="N398" s="744"/>
      <c r="O398" s="744">
        <f t="shared" ref="O398:T398" si="12">SUM(O10:O395)</f>
        <v>18</v>
      </c>
      <c r="P398" s="744">
        <f t="shared" si="12"/>
        <v>105.45</v>
      </c>
      <c r="Q398" s="744">
        <f t="shared" si="12"/>
        <v>0</v>
      </c>
      <c r="R398" s="744">
        <f t="shared" si="12"/>
        <v>0</v>
      </c>
      <c r="S398" s="746">
        <f t="shared" si="12"/>
        <v>85</v>
      </c>
      <c r="T398" s="744">
        <f t="shared" si="12"/>
        <v>1288.3834439999991</v>
      </c>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3"/>
      <c r="BF398" s="33"/>
      <c r="BG398" s="33"/>
      <c r="BH398" s="33"/>
      <c r="BI398" s="33"/>
      <c r="BJ398" s="33"/>
      <c r="BK398" s="33"/>
      <c r="BL398" s="33"/>
      <c r="BM398" s="33"/>
      <c r="BN398" s="33"/>
      <c r="BO398" s="33"/>
      <c r="BP398" s="33"/>
      <c r="BQ398" s="33"/>
      <c r="BR398" s="33"/>
      <c r="BS398" s="33"/>
      <c r="BT398" s="33"/>
      <c r="BU398" s="33"/>
      <c r="BV398" s="33"/>
      <c r="BW398" s="33"/>
      <c r="BX398" s="33"/>
      <c r="BY398" s="33"/>
      <c r="BZ398" s="33"/>
      <c r="CA398" s="33"/>
      <c r="CB398" s="33"/>
      <c r="CC398" s="33"/>
      <c r="CD398" s="33"/>
      <c r="CE398" s="33"/>
      <c r="CF398" s="33"/>
      <c r="CG398" s="33"/>
      <c r="CH398" s="33"/>
      <c r="CI398" s="33"/>
      <c r="CJ398" s="33"/>
      <c r="CK398" s="33"/>
      <c r="CL398" s="33"/>
      <c r="CM398" s="33"/>
      <c r="CN398" s="33"/>
      <c r="CO398" s="33"/>
      <c r="CP398" s="33"/>
      <c r="CQ398" s="33"/>
      <c r="CR398" s="33"/>
      <c r="CS398" s="33"/>
      <c r="CT398" s="33"/>
      <c r="CU398" s="33"/>
      <c r="CV398" s="33"/>
      <c r="CW398" s="33"/>
      <c r="CX398" s="33"/>
      <c r="CY398" s="33"/>
      <c r="CZ398" s="33"/>
      <c r="DA398" s="33"/>
      <c r="DB398" s="33"/>
      <c r="DC398" s="33"/>
      <c r="DD398" s="33"/>
      <c r="DE398" s="33"/>
      <c r="DF398" s="33"/>
      <c r="DG398" s="33"/>
      <c r="DH398" s="33"/>
      <c r="DI398" s="33"/>
      <c r="DJ398" s="33"/>
      <c r="DK398" s="33"/>
      <c r="DL398" s="33"/>
      <c r="DM398" s="33"/>
      <c r="DN398" s="33"/>
      <c r="DO398" s="33"/>
      <c r="DP398" s="33"/>
      <c r="DQ398" s="33"/>
      <c r="DR398" s="33"/>
      <c r="DS398" s="33"/>
      <c r="DT398" s="33"/>
      <c r="DU398" s="33"/>
      <c r="DV398" s="33"/>
      <c r="DW398" s="33"/>
      <c r="DX398" s="33"/>
      <c r="DY398" s="33"/>
      <c r="DZ398" s="33"/>
      <c r="EA398" s="33"/>
      <c r="EB398" s="33"/>
      <c r="EC398" s="33"/>
      <c r="ED398" s="33"/>
      <c r="EE398" s="33"/>
      <c r="EF398" s="33"/>
      <c r="EG398" s="33"/>
      <c r="EH398" s="33"/>
      <c r="EI398" s="33"/>
      <c r="EJ398" s="33"/>
      <c r="EK398" s="33"/>
      <c r="EL398" s="33"/>
      <c r="EM398" s="33"/>
      <c r="EN398" s="33"/>
      <c r="EO398" s="33"/>
      <c r="EP398" s="33"/>
      <c r="EQ398" s="33"/>
      <c r="ER398" s="33"/>
      <c r="ES398" s="33"/>
      <c r="ET398" s="33"/>
      <c r="EU398" s="33"/>
      <c r="EV398" s="33"/>
      <c r="EW398" s="33"/>
      <c r="EX398" s="33"/>
      <c r="EY398" s="33"/>
      <c r="EZ398" s="33"/>
      <c r="FA398" s="33"/>
      <c r="FB398" s="33"/>
      <c r="FC398" s="33"/>
      <c r="FD398" s="33"/>
      <c r="FE398" s="33"/>
      <c r="FF398" s="33"/>
      <c r="FG398" s="33"/>
      <c r="FH398" s="33"/>
      <c r="FI398" s="33"/>
      <c r="FJ398" s="33"/>
      <c r="FK398" s="33"/>
      <c r="FL398" s="33"/>
      <c r="FM398" s="33"/>
      <c r="FN398" s="33"/>
      <c r="FO398" s="33"/>
      <c r="FP398" s="33"/>
      <c r="FQ398" s="33"/>
      <c r="FR398" s="33"/>
      <c r="FS398" s="33"/>
      <c r="FT398" s="33"/>
      <c r="FU398" s="33"/>
      <c r="FV398" s="33"/>
      <c r="FW398" s="33"/>
      <c r="FX398" s="33"/>
      <c r="FY398" s="33"/>
      <c r="FZ398" s="33"/>
      <c r="GA398" s="33"/>
      <c r="GB398" s="33"/>
      <c r="GC398" s="33"/>
      <c r="GD398" s="33"/>
      <c r="GE398" s="33"/>
      <c r="GF398" s="33"/>
      <c r="GG398" s="33"/>
      <c r="GH398" s="33"/>
      <c r="GI398" s="33"/>
      <c r="GJ398" s="33"/>
      <c r="GK398" s="33"/>
      <c r="GL398" s="33"/>
      <c r="GM398" s="33"/>
      <c r="GN398" s="33"/>
      <c r="GO398" s="33"/>
      <c r="GP398" s="33"/>
      <c r="GQ398" s="33"/>
      <c r="GR398" s="33"/>
      <c r="GS398" s="33"/>
      <c r="GT398" s="33"/>
      <c r="GU398" s="33"/>
      <c r="GV398" s="33"/>
      <c r="GW398" s="33"/>
      <c r="GX398" s="33"/>
      <c r="GY398" s="33"/>
      <c r="GZ398" s="33"/>
      <c r="HA398" s="33"/>
      <c r="HB398" s="33"/>
    </row>
    <row r="399" spans="1:210">
      <c r="A399" s="432"/>
      <c r="B399" s="592"/>
      <c r="C399" s="434"/>
      <c r="D399" s="616"/>
      <c r="E399" s="432"/>
      <c r="F399" s="432"/>
      <c r="G399" s="435"/>
      <c r="H399" s="435"/>
      <c r="I399" s="435"/>
      <c r="J399" s="435"/>
      <c r="K399" s="435"/>
      <c r="L399" s="628"/>
      <c r="M399" s="435">
        <f t="shared" ref="M399:R399" si="13">COUNTA(M10:M395)</f>
        <v>2</v>
      </c>
      <c r="N399" s="435">
        <f t="shared" si="13"/>
        <v>11</v>
      </c>
      <c r="O399" s="435">
        <f t="shared" si="13"/>
        <v>20</v>
      </c>
      <c r="P399" s="435">
        <f t="shared" si="13"/>
        <v>17</v>
      </c>
      <c r="Q399" s="435">
        <f t="shared" si="13"/>
        <v>0</v>
      </c>
      <c r="R399" s="435">
        <f t="shared" si="13"/>
        <v>0</v>
      </c>
      <c r="S399" s="435">
        <v>98</v>
      </c>
      <c r="T399" s="435">
        <v>564.91213999999991</v>
      </c>
    </row>
  </sheetData>
  <sheetProtection selectLockedCells="1"/>
  <protectedRanges>
    <protectedRange sqref="E356 E383" name="Range10_1_1_3_3_1_1_2_22_2"/>
    <protectedRange sqref="D339:E339" name="Range10_1_1_3_3_1_1_1_2_16_1_1_1_1_2"/>
    <protectedRange sqref="D341:E341" name="Range10_1_1_3_3_1_1_1_2_16_1_1_1_1_1_1"/>
    <protectedRange sqref="D348" name="Range10_1_1_3_3_1_1_1_2_15_1_1_1_1_2_1_1_1"/>
    <protectedRange sqref="D355" name="Range10_1_1_3_3_1_1_1_2_15_1_1_1_1_2_1_1_1_1"/>
    <protectedRange sqref="D358:E360" name="Range10_1_1_3_1_1_2_1_2_5"/>
    <protectedRange sqref="K358 G358:G360" name="Range10_1_1_3_1_1_2_1_2_5_5"/>
    <protectedRange sqref="E368" name="Range10_1_1_3_3_1_1_4_2"/>
    <protectedRange sqref="G214 I214" name="Range10_1_1_3_1_1_5_1_1"/>
    <protectedRange sqref="D325" name="Range10_1_1_3_3_1_1_1_2_33_1_1_1_1"/>
    <protectedRange sqref="D328" name="Range10_1_1_3_3_1_1_1_2_12_1_1_1_1"/>
  </protectedRanges>
  <mergeCells count="227">
    <mergeCell ref="EA165:EB165"/>
    <mergeCell ref="EC165:ED165"/>
    <mergeCell ref="EE165:EF165"/>
    <mergeCell ref="EG165:EH165"/>
    <mergeCell ref="EI165:EJ165"/>
    <mergeCell ref="D371:F371"/>
    <mergeCell ref="D255:F255"/>
    <mergeCell ref="C322:D322"/>
    <mergeCell ref="C335:D335"/>
    <mergeCell ref="C225:D225"/>
    <mergeCell ref="C229:D229"/>
    <mergeCell ref="C241:D241"/>
    <mergeCell ref="C253:D253"/>
    <mergeCell ref="C269:D269"/>
    <mergeCell ref="D226:F226"/>
    <mergeCell ref="D230:F230"/>
    <mergeCell ref="D242:F242"/>
    <mergeCell ref="D254:F254"/>
    <mergeCell ref="D270:F270"/>
    <mergeCell ref="C309:D309"/>
    <mergeCell ref="D363:L363"/>
    <mergeCell ref="DC165:DD165"/>
    <mergeCell ref="DE165:DF165"/>
    <mergeCell ref="DG165:DH165"/>
    <mergeCell ref="GU165:GV165"/>
    <mergeCell ref="GW165:GX165"/>
    <mergeCell ref="GY165:GZ165"/>
    <mergeCell ref="FE165:FF165"/>
    <mergeCell ref="FG165:FH165"/>
    <mergeCell ref="FI165:FJ165"/>
    <mergeCell ref="EM165:EN165"/>
    <mergeCell ref="EO165:EP165"/>
    <mergeCell ref="EQ165:ER165"/>
    <mergeCell ref="ES165:ET165"/>
    <mergeCell ref="EU165:EV165"/>
    <mergeCell ref="EW165:EX165"/>
    <mergeCell ref="FQ165:FR165"/>
    <mergeCell ref="FS165:FT165"/>
    <mergeCell ref="FU165:FV165"/>
    <mergeCell ref="EY165:EZ165"/>
    <mergeCell ref="FA165:FB165"/>
    <mergeCell ref="FC165:FD165"/>
    <mergeCell ref="EK165:EL165"/>
    <mergeCell ref="DO165:DP165"/>
    <mergeCell ref="HA165:HB165"/>
    <mergeCell ref="C192:D192"/>
    <mergeCell ref="GI165:GJ165"/>
    <mergeCell ref="GK165:GL165"/>
    <mergeCell ref="GM165:GN165"/>
    <mergeCell ref="GO165:GP165"/>
    <mergeCell ref="GQ165:GR165"/>
    <mergeCell ref="GS165:GT165"/>
    <mergeCell ref="FW165:FX165"/>
    <mergeCell ref="FY165:FZ165"/>
    <mergeCell ref="GA165:GB165"/>
    <mergeCell ref="GC165:GD165"/>
    <mergeCell ref="GE165:GF165"/>
    <mergeCell ref="GG165:GH165"/>
    <mergeCell ref="FK165:FL165"/>
    <mergeCell ref="FM165:FN165"/>
    <mergeCell ref="FO165:FP165"/>
    <mergeCell ref="DQ165:DR165"/>
    <mergeCell ref="DS165:DT165"/>
    <mergeCell ref="DU165:DV165"/>
    <mergeCell ref="DW165:DX165"/>
    <mergeCell ref="DY165:DZ165"/>
    <mergeCell ref="DI165:DJ165"/>
    <mergeCell ref="DK165:DL165"/>
    <mergeCell ref="DM165:DN165"/>
    <mergeCell ref="CQ165:CR165"/>
    <mergeCell ref="CS165:CT165"/>
    <mergeCell ref="CU165:CV165"/>
    <mergeCell ref="CW165:CX165"/>
    <mergeCell ref="CY165:CZ165"/>
    <mergeCell ref="DA165:DB165"/>
    <mergeCell ref="CE165:CF165"/>
    <mergeCell ref="CG165:CH165"/>
    <mergeCell ref="CI165:CJ165"/>
    <mergeCell ref="CK165:CL165"/>
    <mergeCell ref="CM165:CN165"/>
    <mergeCell ref="CO165:CP165"/>
    <mergeCell ref="BS165:BT165"/>
    <mergeCell ref="BU165:BV165"/>
    <mergeCell ref="BW165:BX165"/>
    <mergeCell ref="BY165:BZ165"/>
    <mergeCell ref="CA165:CB165"/>
    <mergeCell ref="CC165:CD165"/>
    <mergeCell ref="BG165:BH165"/>
    <mergeCell ref="BI165:BJ165"/>
    <mergeCell ref="BK165:BL165"/>
    <mergeCell ref="BM165:BN165"/>
    <mergeCell ref="BO165:BP165"/>
    <mergeCell ref="BQ165:BR165"/>
    <mergeCell ref="AY165:AZ165"/>
    <mergeCell ref="BA165:BB165"/>
    <mergeCell ref="BC165:BD165"/>
    <mergeCell ref="BE165:BF165"/>
    <mergeCell ref="AI165:AJ165"/>
    <mergeCell ref="AK165:AL165"/>
    <mergeCell ref="AM165:AN165"/>
    <mergeCell ref="AO165:AP165"/>
    <mergeCell ref="AQ165:AR165"/>
    <mergeCell ref="AS165:AT165"/>
    <mergeCell ref="AW165:AX165"/>
    <mergeCell ref="A165:B165"/>
    <mergeCell ref="C165:D165"/>
    <mergeCell ref="W165:X165"/>
    <mergeCell ref="Y165:Z165"/>
    <mergeCell ref="AA165:AB165"/>
    <mergeCell ref="AC165:AD165"/>
    <mergeCell ref="AE165:AF165"/>
    <mergeCell ref="AG165:AH165"/>
    <mergeCell ref="AU165:AV165"/>
    <mergeCell ref="J130:L130"/>
    <mergeCell ref="C282:D282"/>
    <mergeCell ref="C1:L1"/>
    <mergeCell ref="C4:L4"/>
    <mergeCell ref="C7:C8"/>
    <mergeCell ref="D7:D8"/>
    <mergeCell ref="E7:E8"/>
    <mergeCell ref="F7:F8"/>
    <mergeCell ref="G7:G8"/>
    <mergeCell ref="H7:I7"/>
    <mergeCell ref="J7:K7"/>
    <mergeCell ref="C5:L5"/>
    <mergeCell ref="C3:L3"/>
    <mergeCell ref="C2:L2"/>
    <mergeCell ref="L7:L8"/>
    <mergeCell ref="D47:F47"/>
    <mergeCell ref="D53:F53"/>
    <mergeCell ref="D62:F62"/>
    <mergeCell ref="D103:F103"/>
    <mergeCell ref="D109:F109"/>
    <mergeCell ref="D61:F61"/>
    <mergeCell ref="D102:F102"/>
    <mergeCell ref="D97:F97"/>
    <mergeCell ref="J126:L126"/>
    <mergeCell ref="D362:F362"/>
    <mergeCell ref="D283:F283"/>
    <mergeCell ref="D297:F297"/>
    <mergeCell ref="D300:F300"/>
    <mergeCell ref="D310:F310"/>
    <mergeCell ref="D336:F336"/>
    <mergeCell ref="C136:D136"/>
    <mergeCell ref="D307:F307"/>
    <mergeCell ref="D356:F356"/>
    <mergeCell ref="D243:F243"/>
    <mergeCell ref="D138:F138"/>
    <mergeCell ref="D154:F154"/>
    <mergeCell ref="C216:D216"/>
    <mergeCell ref="D218:F218"/>
    <mergeCell ref="D227:F227"/>
    <mergeCell ref="D271:F271"/>
    <mergeCell ref="D277:F277"/>
    <mergeCell ref="D284:F284"/>
    <mergeCell ref="D324:F324"/>
    <mergeCell ref="G126:I126"/>
    <mergeCell ref="D126:F126"/>
    <mergeCell ref="D114:F114"/>
    <mergeCell ref="D125:F125"/>
    <mergeCell ref="C296:D296"/>
    <mergeCell ref="D323:F323"/>
    <mergeCell ref="C299:D299"/>
    <mergeCell ref="D137:F137"/>
    <mergeCell ref="D166:F166"/>
    <mergeCell ref="D193:F193"/>
    <mergeCell ref="D217:F217"/>
    <mergeCell ref="D167:F167"/>
    <mergeCell ref="D194:F194"/>
    <mergeCell ref="C124:D124"/>
    <mergeCell ref="D260:F260"/>
    <mergeCell ref="C176:C177"/>
    <mergeCell ref="D176:D177"/>
    <mergeCell ref="D180:F180"/>
    <mergeCell ref="D190:F190"/>
    <mergeCell ref="D251:F251"/>
    <mergeCell ref="D115:F115"/>
    <mergeCell ref="D130:F130"/>
    <mergeCell ref="G130:I130"/>
    <mergeCell ref="C386:D386"/>
    <mergeCell ref="C9:D9"/>
    <mergeCell ref="C15:D15"/>
    <mergeCell ref="C18:D18"/>
    <mergeCell ref="C25:D25"/>
    <mergeCell ref="D10:F10"/>
    <mergeCell ref="D19:F19"/>
    <mergeCell ref="D26:F26"/>
    <mergeCell ref="D36:F36"/>
    <mergeCell ref="D13:F13"/>
    <mergeCell ref="D27:F27"/>
    <mergeCell ref="D23:F23"/>
    <mergeCell ref="D119:F119"/>
    <mergeCell ref="C45:D45"/>
    <mergeCell ref="C35:D35"/>
    <mergeCell ref="D99:F99"/>
    <mergeCell ref="D42:F42"/>
    <mergeCell ref="D58:F58"/>
    <mergeCell ref="C60:D60"/>
    <mergeCell ref="C96:D96"/>
    <mergeCell ref="C101:D101"/>
    <mergeCell ref="C113:D113"/>
    <mergeCell ref="D46:F46"/>
    <mergeCell ref="D37:F37"/>
    <mergeCell ref="D396:F396"/>
    <mergeCell ref="D372:F372"/>
    <mergeCell ref="D379:F379"/>
    <mergeCell ref="D388:F388"/>
    <mergeCell ref="D87:F87"/>
    <mergeCell ref="D289:F289"/>
    <mergeCell ref="D391:F391"/>
    <mergeCell ref="D387:F387"/>
    <mergeCell ref="D16:F16"/>
    <mergeCell ref="D32:F32"/>
    <mergeCell ref="D93:F93"/>
    <mergeCell ref="D111:F111"/>
    <mergeCell ref="D122:F122"/>
    <mergeCell ref="D157:F157"/>
    <mergeCell ref="D210:F210"/>
    <mergeCell ref="D223:F223"/>
    <mergeCell ref="D239:F239"/>
    <mergeCell ref="D267:F267"/>
    <mergeCell ref="D294:F294"/>
    <mergeCell ref="D280:F280"/>
    <mergeCell ref="D320:F320"/>
    <mergeCell ref="D383:F383"/>
    <mergeCell ref="C361:D361"/>
    <mergeCell ref="C370:D370"/>
  </mergeCells>
  <conditionalFormatting sqref="C43:H43 J43:N43">
    <cfRule type="duplicateValues" dxfId="6" priority="11"/>
    <cfRule type="duplicateValues" dxfId="5" priority="12"/>
  </conditionalFormatting>
  <conditionalFormatting sqref="C43:H43 J43:N43">
    <cfRule type="duplicateValues" dxfId="4" priority="13"/>
  </conditionalFormatting>
  <conditionalFormatting sqref="D224">
    <cfRule type="duplicateValues" dxfId="3" priority="8" stopIfTrue="1"/>
  </conditionalFormatting>
  <conditionalFormatting sqref="D75:D76">
    <cfRule type="duplicateValues" dxfId="2" priority="2" stopIfTrue="1"/>
  </conditionalFormatting>
  <conditionalFormatting sqref="D85">
    <cfRule type="duplicateValues" dxfId="1" priority="3" stopIfTrue="1"/>
  </conditionalFormatting>
  <conditionalFormatting sqref="D107">
    <cfRule type="duplicateValues" dxfId="0" priority="1"/>
  </conditionalFormatting>
  <dataValidations count="1">
    <dataValidation type="list" allowBlank="1" showInputMessage="1" showErrorMessage="1" sqref="K122:K123 RK121:RK123 ABG121:ABG123 ALC121:ALC123 AUY121:AUY123 BEU121:BEU123 BOQ121:BOQ123 BYM121:BYM123 CII121:CII123 CSE121:CSE123 DCA121:DCA123 DLW121:DLW123 DVS121:DVS123 EFO121:EFO123 EPK121:EPK123 EZG121:EZG123 FJC121:FJC123 FSY121:FSY123 GCU121:GCU123 GMQ121:GMQ123 GWM121:GWM123 HGI121:HGI123 HQE121:HQE123 IAA121:IAA123 IJW121:IJW123 ITS121:ITS123 JDO121:JDO123 JNK121:JNK123 JXG121:JXG123 KHC121:KHC123 KQY121:KQY123 LAU121:LAU123 LKQ121:LKQ123 LUM121:LUM123 MEI121:MEI123 MOE121:MOE123 MYA121:MYA123 NHW121:NHW123 NRS121:NRS123 OBO121:OBO123 OLK121:OLK123 OVG121:OVG123 PFC121:PFC123 POY121:POY123 PYU121:PYU123 QIQ121:QIQ123 QSM121:QSM123 RCI121:RCI123 RME121:RME123 RWA121:RWA123 SFW121:SFW123 SPS121:SPS123 SZO121:SZO123 TJK121:TJK123 TTG121:TTG123 UDC121:UDC123 UMY121:UMY123 UWU121:UWU123 VGQ121:VGQ123 VQM121:VQM123 WAI121:WAI123 WKE121:WKE123 WUA121:WUA123 HO121:HO123">
      <formula1>Xã_...</formula1>
    </dataValidation>
  </dataValidations>
  <pageMargins left="0.39370078740157483" right="0.19685039370078741" top="0.59055118110236227" bottom="0.35433070866141736" header="0.47244094488188981" footer="0.23622047244094491"/>
  <pageSetup paperSize="9" scale="70" orientation="landscape" r:id="rId1"/>
  <headerFooter>
    <oddFooter>&amp;C&amp;"Times New Roman,Regular"&amp;P/&amp;N</oddFooter>
  </headerFooter>
  <rowBreaks count="1" manualBreakCount="1">
    <brk id="215" min="2" max="1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sqref="A1:I4"/>
    </sheetView>
  </sheetViews>
  <sheetFormatPr defaultRowHeight="15"/>
  <cols>
    <col min="9" max="9" width="41.140625" customWidth="1"/>
  </cols>
  <sheetData>
    <row r="1" spans="1:9" ht="72.75" thickBot="1">
      <c r="A1" s="1421" t="s">
        <v>3452</v>
      </c>
      <c r="B1" s="1422" t="s">
        <v>14</v>
      </c>
      <c r="C1" s="1421" t="s">
        <v>955</v>
      </c>
      <c r="D1" s="1422">
        <v>0.85</v>
      </c>
      <c r="E1" s="1423"/>
      <c r="F1" s="1422">
        <v>0.85</v>
      </c>
      <c r="G1" s="1421" t="s">
        <v>111</v>
      </c>
      <c r="H1" s="1424" t="s">
        <v>116</v>
      </c>
      <c r="I1" s="1425" t="s">
        <v>3453</v>
      </c>
    </row>
    <row r="2" spans="1:9" ht="84.75" thickBot="1">
      <c r="A2" s="1421" t="s">
        <v>3450</v>
      </c>
      <c r="B2" s="1422" t="s">
        <v>14</v>
      </c>
      <c r="C2" s="1421" t="s">
        <v>955</v>
      </c>
      <c r="D2" s="1422">
        <v>0.82</v>
      </c>
      <c r="E2" s="1423"/>
      <c r="F2" s="1422">
        <v>0.82</v>
      </c>
      <c r="G2" s="1421" t="s">
        <v>111</v>
      </c>
      <c r="H2" s="1424" t="s">
        <v>130</v>
      </c>
      <c r="I2" s="1425" t="s">
        <v>3451</v>
      </c>
    </row>
    <row r="3" spans="1:9" ht="84.75" thickBot="1">
      <c r="A3" s="1421" t="s">
        <v>3454</v>
      </c>
      <c r="B3" s="1422" t="s">
        <v>14</v>
      </c>
      <c r="C3" s="1421" t="s">
        <v>955</v>
      </c>
      <c r="D3" s="1422">
        <v>1.31</v>
      </c>
      <c r="E3" s="1423"/>
      <c r="F3" s="1422">
        <v>1.31</v>
      </c>
      <c r="G3" s="1421" t="s">
        <v>111</v>
      </c>
      <c r="H3" s="1424" t="s">
        <v>3455</v>
      </c>
      <c r="I3" s="1425" t="s">
        <v>3456</v>
      </c>
    </row>
    <row r="4" spans="1:9" ht="108.75" thickBot="1">
      <c r="A4" s="1421" t="s">
        <v>3457</v>
      </c>
      <c r="B4" s="1422" t="s">
        <v>14</v>
      </c>
      <c r="C4" s="1421" t="s">
        <v>955</v>
      </c>
      <c r="D4" s="1422">
        <v>0.56999999999999995</v>
      </c>
      <c r="E4" s="1426">
        <v>0.56999999999999995</v>
      </c>
      <c r="F4" s="1422">
        <v>0.56999999999999995</v>
      </c>
      <c r="G4" s="1421" t="s">
        <v>111</v>
      </c>
      <c r="H4" s="1421" t="s">
        <v>231</v>
      </c>
      <c r="I4" s="1425" t="s">
        <v>3458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Sheet1</vt:lpstr>
      <vt:lpstr>Bieu So Lieu</vt:lpstr>
      <vt:lpstr>Bieu 1A</vt:lpstr>
      <vt:lpstr>Bieu 1B</vt:lpstr>
      <vt:lpstr>Bieu 2</vt:lpstr>
      <vt:lpstr>Sheet2</vt:lpstr>
      <vt:lpstr>'Bieu 1A'!Print_Area</vt:lpstr>
      <vt:lpstr>'Bieu 1B'!Print_Area</vt:lpstr>
      <vt:lpstr>'Bieu 2'!Print_Area</vt:lpstr>
      <vt:lpstr>'Bieu So Lieu'!Print_Area</vt:lpstr>
      <vt:lpstr>Sheet1!Print_Area</vt:lpstr>
      <vt:lpstr>'Bieu 1A'!Print_Titles</vt:lpstr>
      <vt:lpstr>'Bieu 1B'!Print_Titles</vt:lpstr>
      <vt:lpstr>'Bieu 2'!Print_Titles</vt:lpstr>
      <vt:lpstr>'Bieu So Lieu'!Print_Titles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minh</dc:creator>
  <cp:lastModifiedBy>MINH</cp:lastModifiedBy>
  <cp:lastPrinted>2020-09-29T13:39:54Z</cp:lastPrinted>
  <dcterms:created xsi:type="dcterms:W3CDTF">2017-09-25T11:51:23Z</dcterms:created>
  <dcterms:modified xsi:type="dcterms:W3CDTF">2020-11-09T10:20:52Z</dcterms:modified>
</cp:coreProperties>
</file>